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<sst xmlns="http://schemas.openxmlformats.org/spreadsheetml/2006/main" count="634" uniqueCount="390">
  <si>
    <t>曲阳县未来已来创业孵化基地申请2020年7月至2021年6月房租物业水电费补贴人员名单</t>
  </si>
  <si>
    <t>序号</t>
  </si>
  <si>
    <t>创业实体名称</t>
  </si>
  <si>
    <t>法人姓名</t>
  </si>
  <si>
    <t>身份证号码</t>
  </si>
  <si>
    <t>就业创业证号码</t>
  </si>
  <si>
    <t>创办时间</t>
  </si>
  <si>
    <t>入驻时间</t>
  </si>
  <si>
    <t>补贴起止时间</t>
  </si>
  <si>
    <t>补贴月数</t>
  </si>
  <si>
    <t>补贴面积(平方)</t>
  </si>
  <si>
    <t>房租</t>
  </si>
  <si>
    <t>物业费</t>
  </si>
  <si>
    <t>水电费</t>
  </si>
  <si>
    <t>补贴合计金额（元）</t>
  </si>
  <si>
    <t>曲阳县飒文土特产店</t>
  </si>
  <si>
    <t>彭雷乔</t>
  </si>
  <si>
    <t>1306341978****3724</t>
  </si>
  <si>
    <t>130634001900****</t>
  </si>
  <si>
    <t>2020-7-1   2020-12-31</t>
  </si>
  <si>
    <t>6</t>
  </si>
  <si>
    <t>曲阳县万农土特产店</t>
  </si>
  <si>
    <t>王俊会</t>
  </si>
  <si>
    <t>1306341982****2527</t>
  </si>
  <si>
    <t>曲阳县聚民土特产店</t>
  </si>
  <si>
    <t>张辰芳</t>
  </si>
  <si>
    <t>1301251984****9028</t>
  </si>
  <si>
    <t>2020-7-1   2021-6-30</t>
  </si>
  <si>
    <t>12</t>
  </si>
  <si>
    <t>曲阳县支支烧烤店</t>
  </si>
  <si>
    <t>段许辉</t>
  </si>
  <si>
    <t>1306341987****2116</t>
  </si>
  <si>
    <t>130634002000****</t>
  </si>
  <si>
    <t>曲阳县檀茶茶叶店</t>
  </si>
  <si>
    <t>崔巧叶</t>
  </si>
  <si>
    <t>1306341980****0045</t>
  </si>
  <si>
    <t>63.68</t>
  </si>
  <si>
    <t>曲阳县飒武办公用品店</t>
  </si>
  <si>
    <t>温立华</t>
  </si>
  <si>
    <t>1306341977****3724</t>
  </si>
  <si>
    <t>2020-4-25 2021-6-30</t>
  </si>
  <si>
    <t>曲阳县卧牛自然石销售处</t>
  </si>
  <si>
    <t>顾庆坤</t>
  </si>
  <si>
    <t>1306341976****0010</t>
  </si>
  <si>
    <t>130634001400****</t>
  </si>
  <si>
    <t>曲阳县梦祎阳电子商务服务站</t>
  </si>
  <si>
    <t>赵阳</t>
  </si>
  <si>
    <t>1306341998****0916</t>
  </si>
  <si>
    <t>2020-7-1   2020-10-8</t>
  </si>
  <si>
    <t>4</t>
  </si>
  <si>
    <t>河北佐然企业管理咨询服务有限公司</t>
  </si>
  <si>
    <t>牛会敏</t>
  </si>
  <si>
    <t>1306341990****3126</t>
  </si>
  <si>
    <t>2020-11-25   2021-6-30</t>
  </si>
  <si>
    <t>8</t>
  </si>
  <si>
    <t>曲阳县帅俞电子商务服务站</t>
  </si>
  <si>
    <t>田瑜</t>
  </si>
  <si>
    <t>1306341984****3120</t>
  </si>
  <si>
    <t>曲阳县宁格电子商务服务站</t>
  </si>
  <si>
    <t>李瑞</t>
  </si>
  <si>
    <t>1306341995****0039</t>
  </si>
  <si>
    <t xml:space="preserve">曲阳墨诚电子商务服务站 </t>
  </si>
  <si>
    <t>赵墨阳</t>
  </si>
  <si>
    <t>1306342001****0033</t>
  </si>
  <si>
    <t>2020-7-1   2020-12-15</t>
  </si>
  <si>
    <t>曲阳县晟江物流有限公司</t>
  </si>
  <si>
    <t>穆立江</t>
  </si>
  <si>
    <t>1306341977****1856</t>
  </si>
  <si>
    <t>曲阳云发商贸有限公司</t>
  </si>
  <si>
    <t>韩燮</t>
  </si>
  <si>
    <t>1306341993****0915</t>
  </si>
  <si>
    <t>河北西西弗尔生物科技有限公司</t>
  </si>
  <si>
    <t>王三亮</t>
  </si>
  <si>
    <t>1306341987****3397</t>
  </si>
  <si>
    <t>2020-7-1   2020-12-17</t>
  </si>
  <si>
    <t>曲阳县森梦创电子商务服务站</t>
  </si>
  <si>
    <t>王垚</t>
  </si>
  <si>
    <t>1303211998****8724</t>
  </si>
  <si>
    <t>2020-12-25   2021-6-30</t>
  </si>
  <si>
    <t>7</t>
  </si>
  <si>
    <t>曲阳县烯旺商贸有限公司</t>
  </si>
  <si>
    <t>高然</t>
  </si>
  <si>
    <t>1306341998****0046</t>
  </si>
  <si>
    <t>2020-7-1   2020-11-9</t>
  </si>
  <si>
    <t>5</t>
  </si>
  <si>
    <t>曲阳县国庭电子商务站</t>
  </si>
  <si>
    <t>孟新儒</t>
  </si>
  <si>
    <t>1306341977****134X</t>
  </si>
  <si>
    <t>河北谦诚明德文化传播有限公司</t>
  </si>
  <si>
    <t>刘净然</t>
  </si>
  <si>
    <t>1306341988****1946</t>
  </si>
  <si>
    <t>河北曼莎文化传播有限公司</t>
  </si>
  <si>
    <t>王少飞</t>
  </si>
  <si>
    <t>1306341990****2512</t>
  </si>
  <si>
    <t>曲阳县佳芮服装经销部</t>
  </si>
  <si>
    <t>谷军田</t>
  </si>
  <si>
    <t>1306341982****4227</t>
  </si>
  <si>
    <t>130603001900****</t>
  </si>
  <si>
    <t>曲阳县雅茗堂茶叶店</t>
  </si>
  <si>
    <t>辛凤兰</t>
  </si>
  <si>
    <t>1306341976****3145</t>
  </si>
  <si>
    <t>曲阳县新阳图文工作室</t>
  </si>
  <si>
    <t>刘娟</t>
  </si>
  <si>
    <t>1306341986****2565</t>
  </si>
  <si>
    <t>2020-7-1   2021-3-1</t>
  </si>
  <si>
    <t>9</t>
  </si>
  <si>
    <t>曲阳县岚圣电子商务服务站</t>
  </si>
  <si>
    <t>高巧苗</t>
  </si>
  <si>
    <t>1306341982****0026</t>
  </si>
  <si>
    <t>2020-5-25 2021-6-30</t>
  </si>
  <si>
    <t>曲阳檀香商贸有限公司</t>
  </si>
  <si>
    <t>代亚丽</t>
  </si>
  <si>
    <t>1306341978****312X</t>
  </si>
  <si>
    <t>130125001900****</t>
  </si>
  <si>
    <t>曲阳县昌坤烟酒门市部</t>
  </si>
  <si>
    <t>田新娜</t>
  </si>
  <si>
    <t>1306341978****172X</t>
  </si>
  <si>
    <t>曲阳县群翔电子商务服务站</t>
  </si>
  <si>
    <t>穆少欣</t>
  </si>
  <si>
    <t>1306341983****3125</t>
  </si>
  <si>
    <t>2020-7-1   2021-4-19</t>
  </si>
  <si>
    <t>10</t>
  </si>
  <si>
    <t>河北文之德电子商务有限公司</t>
  </si>
  <si>
    <t>甄寒</t>
  </si>
  <si>
    <t>1306341992****3150</t>
  </si>
  <si>
    <t>曲阳县田朋电子商务服务站</t>
  </si>
  <si>
    <t>田朋</t>
  </si>
  <si>
    <t>1306341992****0011</t>
  </si>
  <si>
    <t>曲阳县峰林工艺品店</t>
  </si>
  <si>
    <t>陈浩</t>
  </si>
  <si>
    <t>1306821993****1993</t>
  </si>
  <si>
    <t>130682001900****</t>
  </si>
  <si>
    <t>曲阳县振鳞奋翼园林雕塑有限公司</t>
  </si>
  <si>
    <t>赵永振</t>
  </si>
  <si>
    <t>1306341980****0056</t>
  </si>
  <si>
    <t>曲阳县旭之源园林雕塑有限公司</t>
  </si>
  <si>
    <t>孙媛媛</t>
  </si>
  <si>
    <t>1306341985****0029</t>
  </si>
  <si>
    <t>曲阳县致青春雕塑品销售有限公司</t>
  </si>
  <si>
    <t>支沙沙</t>
  </si>
  <si>
    <t>1306341989****2120</t>
  </si>
  <si>
    <t>曲阳县大旺物流运输有限公司</t>
  </si>
  <si>
    <t>郭再兴</t>
  </si>
  <si>
    <t>1306341977****0090</t>
  </si>
  <si>
    <t>曲阳县居美家图文工作室</t>
  </si>
  <si>
    <t>穆江帅</t>
  </si>
  <si>
    <t>1324371991****1815</t>
  </si>
  <si>
    <t>130399001300****</t>
  </si>
  <si>
    <t>曲阳县佐伊商贸有限公司</t>
  </si>
  <si>
    <t>王云鹏</t>
  </si>
  <si>
    <t>1306341994****2514</t>
  </si>
  <si>
    <t>2020-7-1   2020-12-14</t>
  </si>
  <si>
    <t>曲阳县勇之航园林雕塑有限公司</t>
  </si>
  <si>
    <t>闫勇子</t>
  </si>
  <si>
    <t>1306341976****2116</t>
  </si>
  <si>
    <t>2020-7-1   2021-6-17</t>
  </si>
  <si>
    <t>曲阳县轩昂雕刻品经销处</t>
  </si>
  <si>
    <t>王磊</t>
  </si>
  <si>
    <t>1306821996****4810</t>
  </si>
  <si>
    <t>曲阳县图腾网络科技有限公司</t>
  </si>
  <si>
    <t>田强</t>
  </si>
  <si>
    <t>1306341982****0335</t>
  </si>
  <si>
    <t>2020-7-1   2020-12-7</t>
  </si>
  <si>
    <t>曲阳县匠朴轩电子商务服务站</t>
  </si>
  <si>
    <t>甄晓静</t>
  </si>
  <si>
    <t>1306341981****3124</t>
  </si>
  <si>
    <t>曲阳县轩尚电子商务服务站</t>
  </si>
  <si>
    <t>辛晓奇</t>
  </si>
  <si>
    <t>1306341989****3127</t>
  </si>
  <si>
    <t>河北北岳雕塑有限公司</t>
  </si>
  <si>
    <t>安新秀</t>
  </si>
  <si>
    <t>1306341984****2722</t>
  </si>
  <si>
    <t>河北玖维网络科技有限公司</t>
  </si>
  <si>
    <t>齐晨晨</t>
  </si>
  <si>
    <t>1306341998****2957</t>
  </si>
  <si>
    <t>2020-7-1   2021-4-28</t>
  </si>
  <si>
    <t>曲阳县海豚电子商务服务站</t>
  </si>
  <si>
    <t>齐帅</t>
  </si>
  <si>
    <t>1306341998****2919</t>
  </si>
  <si>
    <t>2020-7-1   2021-4-18</t>
  </si>
  <si>
    <t>保定市艺为雕刻艺术有限公司</t>
  </si>
  <si>
    <t>苏家璇</t>
  </si>
  <si>
    <t>1306341993****0012</t>
  </si>
  <si>
    <t>130104001800****</t>
  </si>
  <si>
    <t>2020-7-1   2020-11-24</t>
  </si>
  <si>
    <t>曲阳县诗宇电子产品经销部</t>
  </si>
  <si>
    <t>杨成</t>
  </si>
  <si>
    <t>1306341991****003X</t>
  </si>
  <si>
    <t>2020-6-25 2020-12-30</t>
  </si>
  <si>
    <t>曲阳县圣通机电设备经销处</t>
  </si>
  <si>
    <t>陈晨</t>
  </si>
  <si>
    <t>1306341999****0027</t>
  </si>
  <si>
    <t>保定酷家乐装饰设计有限公司</t>
  </si>
  <si>
    <t>王兴苗</t>
  </si>
  <si>
    <t>1306341988****294X</t>
  </si>
  <si>
    <t>曲阳琳洋会计服务有限公司</t>
  </si>
  <si>
    <t>王杉</t>
  </si>
  <si>
    <t>1306341989****1120</t>
  </si>
  <si>
    <t>曲阳富欣会计服务有限公司</t>
  </si>
  <si>
    <t>张伟</t>
  </si>
  <si>
    <t>1301211985****2628</t>
  </si>
  <si>
    <t>2020-1-25 2021-6-30</t>
  </si>
  <si>
    <t>曲阳县铭尚园林雕塑有限公司</t>
  </si>
  <si>
    <t>董勇成</t>
  </si>
  <si>
    <t>1306341987****1917</t>
  </si>
  <si>
    <t>曲阳县悯农土特产店</t>
  </si>
  <si>
    <t>葛明娜</t>
  </si>
  <si>
    <t>1306341989****294X</t>
  </si>
  <si>
    <t>2020-7-1   2021-6-27</t>
  </si>
  <si>
    <t>曲阳县锦岳文化传媒有限公司</t>
  </si>
  <si>
    <t>张娜</t>
  </si>
  <si>
    <t>1306341983****3589</t>
  </si>
  <si>
    <t>2020-7-1   2020-12-13</t>
  </si>
  <si>
    <t>曲阳县永尚汽车用品店</t>
  </si>
  <si>
    <t>刘向阳</t>
  </si>
  <si>
    <t>1306341988****1318</t>
  </si>
  <si>
    <t>2020-7-1   2020-11-19</t>
  </si>
  <si>
    <t>曲阳县筑梦教育咨询有限公司</t>
  </si>
  <si>
    <t>侯春娇</t>
  </si>
  <si>
    <t>1306341991****233X</t>
  </si>
  <si>
    <t>曲阳县宏飞配货站</t>
  </si>
  <si>
    <t>马英棉</t>
  </si>
  <si>
    <t>1306341983****1129</t>
  </si>
  <si>
    <t>曲阳速信会计服务有限公司</t>
  </si>
  <si>
    <t>杨新娣</t>
  </si>
  <si>
    <t>1306341980****212X</t>
  </si>
  <si>
    <t>曲阳县蓝豚电子商务服务站</t>
  </si>
  <si>
    <t>卢喜洋</t>
  </si>
  <si>
    <t>1306341990****2930</t>
  </si>
  <si>
    <t>2020-7-1   2020-11-30</t>
  </si>
  <si>
    <t>曲阳县婉姿日用品店</t>
  </si>
  <si>
    <t>刘静</t>
  </si>
  <si>
    <t>1306341976****2720</t>
  </si>
  <si>
    <t>2020-12-25  2021-6-30</t>
  </si>
  <si>
    <t>河北夜神信息技术有限公司</t>
  </si>
  <si>
    <t>杨建坡</t>
  </si>
  <si>
    <t>1306341968****2734</t>
  </si>
  <si>
    <t>曲阳县淘味源商贸有限公司</t>
  </si>
  <si>
    <t>陈明杰</t>
  </si>
  <si>
    <t>1306341975****2318</t>
  </si>
  <si>
    <t>曲阳丽源会计服务有限公司</t>
  </si>
  <si>
    <t>陈聪丽</t>
  </si>
  <si>
    <t>1306341986****3525</t>
  </si>
  <si>
    <t>2020-7-1   2020-12-10</t>
  </si>
  <si>
    <t>曲阳县朦胧工艺品店</t>
  </si>
  <si>
    <t>张成会</t>
  </si>
  <si>
    <t>1306341964****2316</t>
  </si>
  <si>
    <t>曲阳县业杭雕刻品经销处</t>
  </si>
  <si>
    <t>马庆源</t>
  </si>
  <si>
    <t>1306341992****3551</t>
  </si>
  <si>
    <t>2020-7-1   2020-10-28</t>
  </si>
  <si>
    <t>曲阳县思贝电子商务服务站</t>
  </si>
  <si>
    <t>刘欣</t>
  </si>
  <si>
    <t>1306341987****2342</t>
  </si>
  <si>
    <t>2020-11-25  2021-6-30</t>
  </si>
  <si>
    <t>河北嵩江装饰设计有限公司</t>
  </si>
  <si>
    <t>谷巧伟</t>
  </si>
  <si>
    <t>1306341983****3719</t>
  </si>
  <si>
    <t>曲阳县名创图文工作室</t>
  </si>
  <si>
    <t>任静云</t>
  </si>
  <si>
    <t>1301331987****1604</t>
  </si>
  <si>
    <t>2020-7-1   2021-4-14</t>
  </si>
  <si>
    <t>曲阳甄卓商贸有限公司</t>
  </si>
  <si>
    <t>张杨</t>
  </si>
  <si>
    <t>1306341989****0033</t>
  </si>
  <si>
    <t>曲阳奕臻商贸有限公司</t>
  </si>
  <si>
    <t>崔凤茹</t>
  </si>
  <si>
    <t>1306341987****0029</t>
  </si>
  <si>
    <t>2020-1-25 2020-12-13</t>
  </si>
  <si>
    <t>曲阳县瑞邦人力资源服务有限公司</t>
  </si>
  <si>
    <t>夏照朋</t>
  </si>
  <si>
    <t>1306341989****005X</t>
  </si>
  <si>
    <t>曲阳县孟丹化妆品店</t>
  </si>
  <si>
    <t>孟丹丹</t>
  </si>
  <si>
    <t>1306341986****2327</t>
  </si>
  <si>
    <t>曲阳县丁瑜超市</t>
  </si>
  <si>
    <t>吕少卿</t>
  </si>
  <si>
    <t>1306341997****3535</t>
  </si>
  <si>
    <t>曲阳县浩迅日用品店</t>
  </si>
  <si>
    <t>葛旭明</t>
  </si>
  <si>
    <t>1306341986****2528</t>
  </si>
  <si>
    <t>2020-7-1   2020-12-16</t>
  </si>
  <si>
    <t>河北小角色餐饮管理服务有限公司</t>
  </si>
  <si>
    <t>陈冲</t>
  </si>
  <si>
    <t>1306341982****1111</t>
  </si>
  <si>
    <t>2020-7-1   2020-11-3</t>
  </si>
  <si>
    <t>曲阳县悦竹化妆品店</t>
  </si>
  <si>
    <t>田玉涛</t>
  </si>
  <si>
    <t>1306341981****0028</t>
  </si>
  <si>
    <t>曲阳县宜和图文工作室</t>
  </si>
  <si>
    <t>程叶霞</t>
  </si>
  <si>
    <t>1306341986****3720</t>
  </si>
  <si>
    <t>曲阳智森生物科技有限公司</t>
  </si>
  <si>
    <t>郑红林</t>
  </si>
  <si>
    <t>1306341989****2937</t>
  </si>
  <si>
    <t>曲阳县九日商贸有限公司</t>
  </si>
  <si>
    <t>王旭</t>
  </si>
  <si>
    <t>1306341997****0038</t>
  </si>
  <si>
    <t>曲阳县恒来源商贸有限公司</t>
  </si>
  <si>
    <t>周珊</t>
  </si>
  <si>
    <t>1306341988****0045</t>
  </si>
  <si>
    <t>曲阳县乐图电子商务服务站</t>
  </si>
  <si>
    <t>李尧</t>
  </si>
  <si>
    <t>1306341993****3118</t>
  </si>
  <si>
    <t>曲阳县创海信息技术服务部</t>
  </si>
  <si>
    <t>王仑</t>
  </si>
  <si>
    <t>1306341990****3570</t>
  </si>
  <si>
    <t>2020-7-1   2020-10-15</t>
  </si>
  <si>
    <t>曲阳县简品化妆品店</t>
  </si>
  <si>
    <t>白顺品</t>
  </si>
  <si>
    <t>1306341991****2142</t>
  </si>
  <si>
    <t>保定尚艺祺文化传播有限公司</t>
  </si>
  <si>
    <t>吴孝丹</t>
  </si>
  <si>
    <t>1306341987****3124</t>
  </si>
  <si>
    <t>曲阳县艺黛日用品店</t>
  </si>
  <si>
    <t>田丹</t>
  </si>
  <si>
    <t>1306341988****1721</t>
  </si>
  <si>
    <t>130634001800****</t>
  </si>
  <si>
    <t>曲阳崇睿工艺品店</t>
  </si>
  <si>
    <t>张聪瑞</t>
  </si>
  <si>
    <t>1306341984****0965</t>
  </si>
  <si>
    <t>2020-10-25   2021-6-30</t>
  </si>
  <si>
    <t>曲阳县新胜图文工作室</t>
  </si>
  <si>
    <t>张胜飞</t>
  </si>
  <si>
    <t>1306341992****2113</t>
  </si>
  <si>
    <t>2020-7-25   2021-12-31</t>
  </si>
  <si>
    <t>保定市陌轩商贸有限公司</t>
  </si>
  <si>
    <t>白兴叶</t>
  </si>
  <si>
    <t>1306341988****3727</t>
  </si>
  <si>
    <t>130634001200****</t>
  </si>
  <si>
    <t>河北安成装饰设计有限公司</t>
  </si>
  <si>
    <t>王旭贝</t>
  </si>
  <si>
    <t>1306341990****3724</t>
  </si>
  <si>
    <t>曲阳县二白工艺品店</t>
  </si>
  <si>
    <t>李宝</t>
  </si>
  <si>
    <t>1306341987****211X</t>
  </si>
  <si>
    <t>曲阳县艾泽拉斯网络科技有限公司</t>
  </si>
  <si>
    <t>韩岩祥</t>
  </si>
  <si>
    <t>1306341999****3531</t>
  </si>
  <si>
    <t>曲阳县茂然化妆品站</t>
  </si>
  <si>
    <t>杨森茂</t>
  </si>
  <si>
    <t>1306341992****3718</t>
  </si>
  <si>
    <t>曲阳县光焱商贸有限公司</t>
  </si>
  <si>
    <t>张晓欣</t>
  </si>
  <si>
    <t>1306341991****2524</t>
  </si>
  <si>
    <t>2020-7-1   2020-10-25</t>
  </si>
  <si>
    <t>曲阳县德玛电子商务服务站</t>
  </si>
  <si>
    <t>杜刚</t>
  </si>
  <si>
    <t>1306341993****2390</t>
  </si>
  <si>
    <t>130634001500****</t>
  </si>
  <si>
    <t>曲阳县坤敏化妆品店</t>
  </si>
  <si>
    <t>宿兴敏</t>
  </si>
  <si>
    <t>1306341991****1727</t>
  </si>
  <si>
    <t>曲阳县丰泰电子商务服务站</t>
  </si>
  <si>
    <t>田锡杰</t>
  </si>
  <si>
    <t>1306341989****1719</t>
  </si>
  <si>
    <t>曲阳听雪人力资源有限公司</t>
  </si>
  <si>
    <t>段娟</t>
  </si>
  <si>
    <t>1306341985****3523</t>
  </si>
  <si>
    <t>河北宇楠网络科技有限公司</t>
  </si>
  <si>
    <t>赵云飞</t>
  </si>
  <si>
    <t>1306341988****0033</t>
  </si>
  <si>
    <t>2020-7-1   2021-3-23</t>
  </si>
  <si>
    <t>曲阳县鹏帅烟酒门市部</t>
  </si>
  <si>
    <t>宫雷光</t>
  </si>
  <si>
    <t>1306341986****1330</t>
  </si>
  <si>
    <t>2020-7-1   2021-3-9</t>
  </si>
  <si>
    <t>曲阳县佩佩雕刻品经销处</t>
  </si>
  <si>
    <t>王佩</t>
  </si>
  <si>
    <t>1306341987****1546</t>
  </si>
  <si>
    <t>曲阳县石香阁雕塑品销售有限公司</t>
  </si>
  <si>
    <t>崔贝贝</t>
  </si>
  <si>
    <t>1306341993****3127</t>
  </si>
  <si>
    <t>曲阳县正社装潢材料店</t>
  </si>
  <si>
    <t>付兴博</t>
  </si>
  <si>
    <t>1306341987****355X</t>
  </si>
  <si>
    <t>2020-9-25   2021-6-30</t>
  </si>
  <si>
    <t>曲阳康琼商贸有限公司</t>
  </si>
  <si>
    <t>刘德刚</t>
  </si>
  <si>
    <t>1306341987****1938</t>
  </si>
  <si>
    <t>曲阳县帆熙雕刻品经销处</t>
  </si>
  <si>
    <t>杨凡</t>
  </si>
  <si>
    <t>1306341984****3183</t>
  </si>
  <si>
    <t>曲阳县然歌化妆品店</t>
  </si>
  <si>
    <t>牛明月</t>
  </si>
  <si>
    <t>1306341995****3525</t>
  </si>
  <si>
    <t>曲阳县玉璞电子商务服务站</t>
  </si>
  <si>
    <t>牛敬敏</t>
  </si>
  <si>
    <t>1306341981****3522</t>
  </si>
  <si>
    <t>合计</t>
  </si>
</sst>
</file>

<file path=xl/styles.xml><?xml version="1.0" encoding="utf-8"?>
<styleSheet xmlns="http://schemas.openxmlformats.org/spreadsheetml/2006/main">
  <numFmts count="7">
    <numFmt numFmtId="176" formatCode="yyyy&quot;-&quot;m&quot;-&quot;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/m/d;@"/>
    <numFmt numFmtId="178" formatCode="0.00_ "/>
  </numFmts>
  <fonts count="28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0"/>
      <color theme="1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9"/>
      <name val="仿宋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31" applyFont="1" applyFill="1" applyBorder="1" applyAlignment="1">
      <alignment horizontal="center" vertical="center" wrapText="1"/>
    </xf>
    <xf numFmtId="0" fontId="4" fillId="0" borderId="1" xfId="31" applyNumberFormat="1" applyFont="1" applyFill="1" applyBorder="1" applyAlignment="1">
      <alignment horizontal="center" vertical="center" wrapText="1"/>
    </xf>
    <xf numFmtId="176" fontId="4" fillId="0" borderId="1" xfId="31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178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1"/>
  <sheetViews>
    <sheetView tabSelected="1" workbookViewId="0">
      <selection activeCell="Q5" sqref="Q5"/>
    </sheetView>
  </sheetViews>
  <sheetFormatPr defaultColWidth="9" defaultRowHeight="14.4"/>
  <cols>
    <col min="1" max="1" width="4.62962962962963" style="1" customWidth="1"/>
    <col min="2" max="2" width="16.8888888888889" style="1" customWidth="1"/>
    <col min="3" max="3" width="7.12962962962963" style="1" customWidth="1"/>
    <col min="4" max="4" width="10.6666666666667" style="1" customWidth="1"/>
    <col min="5" max="5" width="9.33333333333333" style="1" customWidth="1"/>
    <col min="6" max="7" width="10.4444444444444" style="1" customWidth="1"/>
    <col min="8" max="8" width="10.3796296296296" style="1" customWidth="1"/>
    <col min="9" max="9" width="6.25" style="1" customWidth="1"/>
    <col min="10" max="10" width="8.33333333333333" style="1" customWidth="1"/>
    <col min="11" max="11" width="12.4444444444444" style="1" customWidth="1"/>
    <col min="12" max="12" width="11.6666666666667" style="1" customWidth="1"/>
    <col min="13" max="13" width="9.77777777777778" style="1" customWidth="1"/>
    <col min="14" max="14" width="11.6296296296296" style="1" customWidth="1"/>
    <col min="15" max="16384" width="9" style="1"/>
  </cols>
  <sheetData>
    <row r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8"/>
      <c r="L1" s="18"/>
      <c r="M1" s="2"/>
      <c r="N1" s="18"/>
    </row>
    <row r="2" ht="27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18"/>
      <c r="L2" s="18"/>
      <c r="M2" s="2"/>
      <c r="N2" s="18"/>
    </row>
    <row r="3" spans="1:14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19" t="s">
        <v>11</v>
      </c>
      <c r="L3" s="19" t="s">
        <v>12</v>
      </c>
      <c r="M3" s="20" t="s">
        <v>13</v>
      </c>
      <c r="N3" s="21" t="s">
        <v>14</v>
      </c>
    </row>
    <row r="4" spans="1:14">
      <c r="A4" s="3"/>
      <c r="B4" s="3"/>
      <c r="C4" s="3"/>
      <c r="D4" s="4"/>
      <c r="E4" s="4"/>
      <c r="F4" s="3"/>
      <c r="G4" s="3"/>
      <c r="H4" s="3"/>
      <c r="I4" s="3"/>
      <c r="J4" s="3"/>
      <c r="K4" s="19"/>
      <c r="L4" s="19"/>
      <c r="M4" s="20"/>
      <c r="N4" s="21"/>
    </row>
    <row r="5" spans="1:14">
      <c r="A5" s="3"/>
      <c r="B5" s="3"/>
      <c r="C5" s="3"/>
      <c r="D5" s="4"/>
      <c r="E5" s="4"/>
      <c r="F5" s="3"/>
      <c r="G5" s="3"/>
      <c r="H5" s="3"/>
      <c r="I5" s="3"/>
      <c r="J5" s="3"/>
      <c r="K5" s="19"/>
      <c r="L5" s="19"/>
      <c r="M5" s="20"/>
      <c r="N5" s="21"/>
    </row>
    <row r="6" ht="35" customHeight="1" spans="1:14">
      <c r="A6" s="5">
        <v>1</v>
      </c>
      <c r="B6" s="6" t="s">
        <v>15</v>
      </c>
      <c r="C6" s="6" t="s">
        <v>16</v>
      </c>
      <c r="D6" s="6" t="s">
        <v>17</v>
      </c>
      <c r="E6" s="7" t="s">
        <v>18</v>
      </c>
      <c r="F6" s="8">
        <v>43794</v>
      </c>
      <c r="G6" s="9">
        <v>43824</v>
      </c>
      <c r="H6" s="7" t="s">
        <v>19</v>
      </c>
      <c r="I6" s="7" t="s">
        <v>20</v>
      </c>
      <c r="J6" s="6">
        <v>44.54</v>
      </c>
      <c r="K6" s="22">
        <f>184*J6*1.61</f>
        <v>13194.5296</v>
      </c>
      <c r="L6" s="22">
        <v>983.4432</v>
      </c>
      <c r="M6" s="22">
        <v>182.31</v>
      </c>
      <c r="N6" s="23">
        <v>14360.2828</v>
      </c>
    </row>
    <row r="7" ht="35" customHeight="1" spans="1:14">
      <c r="A7" s="5">
        <v>2</v>
      </c>
      <c r="B7" s="6" t="s">
        <v>21</v>
      </c>
      <c r="C7" s="6" t="s">
        <v>22</v>
      </c>
      <c r="D7" s="10" t="s">
        <v>23</v>
      </c>
      <c r="E7" s="7" t="s">
        <v>18</v>
      </c>
      <c r="F7" s="8">
        <v>43795</v>
      </c>
      <c r="G7" s="9">
        <v>43824</v>
      </c>
      <c r="H7" s="7" t="s">
        <v>19</v>
      </c>
      <c r="I7" s="7" t="s">
        <v>20</v>
      </c>
      <c r="J7" s="6">
        <v>48.76</v>
      </c>
      <c r="K7" s="22">
        <f>184*J7*1.61</f>
        <v>14444.6624</v>
      </c>
      <c r="L7" s="22">
        <v>1076.6208</v>
      </c>
      <c r="M7" s="22">
        <v>185.12</v>
      </c>
      <c r="N7" s="23">
        <v>15706.4032</v>
      </c>
    </row>
    <row r="8" ht="35" customHeight="1" spans="1:14">
      <c r="A8" s="5">
        <v>3</v>
      </c>
      <c r="B8" s="6" t="s">
        <v>24</v>
      </c>
      <c r="C8" s="6" t="s">
        <v>25</v>
      </c>
      <c r="D8" s="10" t="s">
        <v>26</v>
      </c>
      <c r="E8" s="11" t="s">
        <v>18</v>
      </c>
      <c r="F8" s="8">
        <v>43795</v>
      </c>
      <c r="G8" s="9">
        <v>43824</v>
      </c>
      <c r="H8" s="7" t="s">
        <v>27</v>
      </c>
      <c r="I8" s="7" t="s">
        <v>28</v>
      </c>
      <c r="J8" s="6">
        <v>48.76</v>
      </c>
      <c r="K8" s="22">
        <f>304*J8*1.61+61*J8*1.57</f>
        <v>28534.8396</v>
      </c>
      <c r="L8" s="22">
        <v>2135.688</v>
      </c>
      <c r="M8" s="22">
        <v>435.13</v>
      </c>
      <c r="N8" s="23">
        <v>31105.6576</v>
      </c>
    </row>
    <row r="9" ht="35" customHeight="1" spans="1:14">
      <c r="A9" s="5">
        <v>4</v>
      </c>
      <c r="B9" s="7" t="s">
        <v>29</v>
      </c>
      <c r="C9" s="7" t="s">
        <v>30</v>
      </c>
      <c r="D9" s="10" t="s">
        <v>31</v>
      </c>
      <c r="E9" s="11" t="s">
        <v>32</v>
      </c>
      <c r="F9" s="8">
        <v>43945</v>
      </c>
      <c r="G9" s="9">
        <v>44007</v>
      </c>
      <c r="H9" s="7" t="s">
        <v>27</v>
      </c>
      <c r="I9" s="7" t="s">
        <v>28</v>
      </c>
      <c r="J9" s="6">
        <v>59.86</v>
      </c>
      <c r="K9" s="22">
        <f t="shared" ref="K9:K12" si="0">51.05*1.61*304+52.35*1.57*61</f>
        <v>29999.4715</v>
      </c>
      <c r="L9" s="22">
        <v>2621.868</v>
      </c>
      <c r="M9" s="24">
        <v>642.29</v>
      </c>
      <c r="N9" s="23">
        <v>33263.6295</v>
      </c>
    </row>
    <row r="10" ht="35" customHeight="1" spans="1:14">
      <c r="A10" s="5">
        <v>5</v>
      </c>
      <c r="B10" s="6" t="s">
        <v>33</v>
      </c>
      <c r="C10" s="6" t="s">
        <v>34</v>
      </c>
      <c r="D10" s="10" t="s">
        <v>35</v>
      </c>
      <c r="E10" s="11" t="s">
        <v>18</v>
      </c>
      <c r="F10" s="12">
        <v>43732</v>
      </c>
      <c r="G10" s="9">
        <v>43779</v>
      </c>
      <c r="H10" s="7" t="s">
        <v>27</v>
      </c>
      <c r="I10" s="7" t="s">
        <v>28</v>
      </c>
      <c r="J10" s="7" t="s">
        <v>36</v>
      </c>
      <c r="K10" s="22">
        <f t="shared" si="0"/>
        <v>29999.4715</v>
      </c>
      <c r="L10" s="22">
        <v>2789.184</v>
      </c>
      <c r="M10" s="22">
        <v>485.4</v>
      </c>
      <c r="N10" s="23">
        <v>33274.0555</v>
      </c>
    </row>
    <row r="11" ht="35" customHeight="1" spans="1:14">
      <c r="A11" s="5">
        <v>6</v>
      </c>
      <c r="B11" s="7" t="s">
        <v>37</v>
      </c>
      <c r="C11" s="7" t="s">
        <v>38</v>
      </c>
      <c r="D11" s="10" t="s">
        <v>39</v>
      </c>
      <c r="E11" s="11" t="s">
        <v>32</v>
      </c>
      <c r="F11" s="8">
        <v>43929</v>
      </c>
      <c r="G11" s="9">
        <v>43946</v>
      </c>
      <c r="H11" s="6" t="s">
        <v>40</v>
      </c>
      <c r="I11" s="6">
        <v>15</v>
      </c>
      <c r="J11" s="6">
        <v>43.16</v>
      </c>
      <c r="K11" s="22">
        <f>371*J11*1.61+61*J11*1.57</f>
        <v>29913.3328</v>
      </c>
      <c r="L11" s="22">
        <v>2237.4144</v>
      </c>
      <c r="M11" s="24">
        <v>432.91</v>
      </c>
      <c r="N11" s="23">
        <v>32583.6572</v>
      </c>
    </row>
    <row r="12" ht="35" customHeight="1" spans="1:14">
      <c r="A12" s="5">
        <v>7</v>
      </c>
      <c r="B12" s="6" t="s">
        <v>41</v>
      </c>
      <c r="C12" s="6" t="s">
        <v>42</v>
      </c>
      <c r="D12" s="10" t="s">
        <v>43</v>
      </c>
      <c r="E12" s="11" t="s">
        <v>44</v>
      </c>
      <c r="F12" s="8">
        <v>43761</v>
      </c>
      <c r="G12" s="9">
        <v>43824</v>
      </c>
      <c r="H12" s="7" t="s">
        <v>27</v>
      </c>
      <c r="I12" s="7" t="s">
        <v>28</v>
      </c>
      <c r="J12" s="6">
        <v>82.82</v>
      </c>
      <c r="K12" s="22">
        <f t="shared" si="0"/>
        <v>29999.4715</v>
      </c>
      <c r="L12" s="22">
        <v>2999.862</v>
      </c>
      <c r="M12" s="22">
        <v>526.58</v>
      </c>
      <c r="N12" s="23">
        <v>33525.9135</v>
      </c>
    </row>
    <row r="13" ht="35" customHeight="1" spans="1:14">
      <c r="A13" s="5">
        <v>8</v>
      </c>
      <c r="B13" s="6" t="s">
        <v>45</v>
      </c>
      <c r="C13" s="6" t="s">
        <v>46</v>
      </c>
      <c r="D13" s="10" t="s">
        <v>47</v>
      </c>
      <c r="E13" s="11" t="s">
        <v>18</v>
      </c>
      <c r="F13" s="8">
        <v>43735</v>
      </c>
      <c r="G13" s="9">
        <v>43779</v>
      </c>
      <c r="H13" s="7" t="s">
        <v>48</v>
      </c>
      <c r="I13" s="7" t="s">
        <v>49</v>
      </c>
      <c r="J13" s="6">
        <v>54.66</v>
      </c>
      <c r="K13" s="22">
        <f>100*1.61*51.05</f>
        <v>8219.05</v>
      </c>
      <c r="L13" s="22">
        <v>655.92</v>
      </c>
      <c r="M13" s="22">
        <v>201.49</v>
      </c>
      <c r="N13" s="23">
        <v>9076.46</v>
      </c>
    </row>
    <row r="14" ht="35" customHeight="1" spans="1:14">
      <c r="A14" s="5">
        <v>9</v>
      </c>
      <c r="B14" s="6" t="s">
        <v>50</v>
      </c>
      <c r="C14" s="6" t="s">
        <v>51</v>
      </c>
      <c r="D14" s="10" t="s">
        <v>52</v>
      </c>
      <c r="E14" s="11" t="s">
        <v>32</v>
      </c>
      <c r="F14" s="8">
        <v>44114</v>
      </c>
      <c r="G14" s="13">
        <v>44160</v>
      </c>
      <c r="H14" s="7" t="s">
        <v>53</v>
      </c>
      <c r="I14" s="7" t="s">
        <v>54</v>
      </c>
      <c r="J14" s="6">
        <v>54.66</v>
      </c>
      <c r="K14" s="22">
        <f>51.05*157*1.61+52.35*61*1.57</f>
        <v>17917.468</v>
      </c>
      <c r="L14" s="22">
        <v>1429.9056</v>
      </c>
      <c r="M14" s="22">
        <v>308.18</v>
      </c>
      <c r="N14" s="23">
        <v>19655.5536</v>
      </c>
    </row>
    <row r="15" ht="35" customHeight="1" spans="1:14">
      <c r="A15" s="5">
        <v>10</v>
      </c>
      <c r="B15" s="6" t="s">
        <v>55</v>
      </c>
      <c r="C15" s="6" t="s">
        <v>56</v>
      </c>
      <c r="D15" s="10" t="s">
        <v>57</v>
      </c>
      <c r="E15" s="11" t="s">
        <v>18</v>
      </c>
      <c r="F15" s="8">
        <v>43766</v>
      </c>
      <c r="G15" s="9">
        <v>43779</v>
      </c>
      <c r="H15" s="7" t="s">
        <v>27</v>
      </c>
      <c r="I15" s="7" t="s">
        <v>28</v>
      </c>
      <c r="J15" s="6">
        <v>66.09</v>
      </c>
      <c r="K15" s="22">
        <f t="shared" ref="K15:K19" si="1">51.05*1.61*304+52.35*1.57*61</f>
        <v>29999.4715</v>
      </c>
      <c r="L15" s="22">
        <v>2894.742</v>
      </c>
      <c r="M15" s="22">
        <v>541.82</v>
      </c>
      <c r="N15" s="23">
        <v>33436.0335</v>
      </c>
    </row>
    <row r="16" ht="35" customHeight="1" spans="1:14">
      <c r="A16" s="5">
        <v>11</v>
      </c>
      <c r="B16" s="6" t="s">
        <v>58</v>
      </c>
      <c r="C16" s="6" t="s">
        <v>59</v>
      </c>
      <c r="D16" s="10" t="s">
        <v>60</v>
      </c>
      <c r="E16" s="11" t="s">
        <v>18</v>
      </c>
      <c r="F16" s="12">
        <v>43746</v>
      </c>
      <c r="G16" s="9">
        <v>43779</v>
      </c>
      <c r="H16" s="7" t="s">
        <v>27</v>
      </c>
      <c r="I16" s="25">
        <v>12</v>
      </c>
      <c r="J16" s="22">
        <v>47.3</v>
      </c>
      <c r="K16" s="22">
        <f>304*J16*1.61+J16*61*1.57</f>
        <v>27680.433</v>
      </c>
      <c r="L16" s="22">
        <v>2071.74</v>
      </c>
      <c r="M16" s="22">
        <v>529.41</v>
      </c>
      <c r="N16" s="23">
        <v>30281.583</v>
      </c>
    </row>
    <row r="17" ht="35" customHeight="1" spans="1:14">
      <c r="A17" s="5">
        <v>12</v>
      </c>
      <c r="B17" s="6" t="s">
        <v>61</v>
      </c>
      <c r="C17" s="6" t="s">
        <v>62</v>
      </c>
      <c r="D17" s="10" t="s">
        <v>63</v>
      </c>
      <c r="E17" s="11" t="s">
        <v>18</v>
      </c>
      <c r="F17" s="12">
        <v>43733</v>
      </c>
      <c r="G17" s="9">
        <v>43779</v>
      </c>
      <c r="H17" s="7" t="s">
        <v>64</v>
      </c>
      <c r="I17" s="7" t="s">
        <v>20</v>
      </c>
      <c r="J17" s="6">
        <v>56.15</v>
      </c>
      <c r="K17" s="22">
        <f>168*51.05*1.61</f>
        <v>13808.004</v>
      </c>
      <c r="L17" s="22">
        <v>1131.984</v>
      </c>
      <c r="M17" s="6">
        <v>178.92</v>
      </c>
      <c r="N17" s="23">
        <v>15118.908</v>
      </c>
    </row>
    <row r="18" ht="35" customHeight="1" spans="1:14">
      <c r="A18" s="5">
        <v>13</v>
      </c>
      <c r="B18" s="6" t="s">
        <v>65</v>
      </c>
      <c r="C18" s="6" t="s">
        <v>66</v>
      </c>
      <c r="D18" s="10" t="s">
        <v>67</v>
      </c>
      <c r="E18" s="11" t="s">
        <v>18</v>
      </c>
      <c r="F18" s="12">
        <v>43682</v>
      </c>
      <c r="G18" s="9">
        <v>43779</v>
      </c>
      <c r="H18" s="7" t="s">
        <v>27</v>
      </c>
      <c r="I18" s="7" t="s">
        <v>28</v>
      </c>
      <c r="J18" s="6">
        <v>56.18</v>
      </c>
      <c r="K18" s="22">
        <f t="shared" si="1"/>
        <v>29999.4715</v>
      </c>
      <c r="L18" s="22">
        <v>2460.684</v>
      </c>
      <c r="M18" s="22">
        <v>472.98</v>
      </c>
      <c r="N18" s="23">
        <v>32933.1355</v>
      </c>
    </row>
    <row r="19" ht="35" customHeight="1" spans="1:14">
      <c r="A19" s="5">
        <v>14</v>
      </c>
      <c r="B19" s="6" t="s">
        <v>68</v>
      </c>
      <c r="C19" s="6" t="s">
        <v>69</v>
      </c>
      <c r="D19" s="10" t="s">
        <v>70</v>
      </c>
      <c r="E19" s="11" t="s">
        <v>18</v>
      </c>
      <c r="F19" s="8">
        <v>43734</v>
      </c>
      <c r="G19" s="9">
        <v>43779</v>
      </c>
      <c r="H19" s="7" t="s">
        <v>27</v>
      </c>
      <c r="I19" s="7" t="s">
        <v>28</v>
      </c>
      <c r="J19" s="6">
        <v>59.69</v>
      </c>
      <c r="K19" s="22">
        <f t="shared" si="1"/>
        <v>29999.4715</v>
      </c>
      <c r="L19" s="22">
        <v>2614.422</v>
      </c>
      <c r="M19" s="6">
        <v>621.98</v>
      </c>
      <c r="N19" s="23">
        <v>33235.8735</v>
      </c>
    </row>
    <row r="20" ht="35" customHeight="1" spans="1:14">
      <c r="A20" s="5">
        <v>15</v>
      </c>
      <c r="B20" s="6" t="s">
        <v>71</v>
      </c>
      <c r="C20" s="6" t="s">
        <v>72</v>
      </c>
      <c r="D20" s="10" t="s">
        <v>73</v>
      </c>
      <c r="E20" s="11" t="s">
        <v>18</v>
      </c>
      <c r="F20" s="8">
        <v>43678</v>
      </c>
      <c r="G20" s="9">
        <v>43779</v>
      </c>
      <c r="H20" s="7" t="s">
        <v>74</v>
      </c>
      <c r="I20" s="7" t="s">
        <v>20</v>
      </c>
      <c r="J20" s="6">
        <v>60.47</v>
      </c>
      <c r="K20" s="22">
        <f t="shared" ref="K20:K25" si="2">170*1.61*51.05</f>
        <v>13972.385</v>
      </c>
      <c r="L20" s="22">
        <v>1233.588</v>
      </c>
      <c r="M20" s="6">
        <v>233.66</v>
      </c>
      <c r="N20" s="23">
        <v>15439.633</v>
      </c>
    </row>
    <row r="21" ht="35" customHeight="1" spans="1:14">
      <c r="A21" s="5">
        <v>16</v>
      </c>
      <c r="B21" s="6" t="s">
        <v>75</v>
      </c>
      <c r="C21" s="6" t="s">
        <v>76</v>
      </c>
      <c r="D21" s="10" t="s">
        <v>77</v>
      </c>
      <c r="E21" s="11" t="s">
        <v>32</v>
      </c>
      <c r="F21" s="8">
        <v>44172</v>
      </c>
      <c r="G21" s="13">
        <v>44190</v>
      </c>
      <c r="H21" s="7" t="s">
        <v>78</v>
      </c>
      <c r="I21" s="7" t="s">
        <v>79</v>
      </c>
      <c r="J21" s="6">
        <v>60.36</v>
      </c>
      <c r="K21" s="22">
        <f>127*1.61*51.05+61*1.57*J21</f>
        <v>16218.8707</v>
      </c>
      <c r="L21" s="22">
        <v>1361.7216</v>
      </c>
      <c r="M21" s="6">
        <v>277.69</v>
      </c>
      <c r="N21" s="23">
        <v>17858.2823</v>
      </c>
    </row>
    <row r="22" ht="35" customHeight="1" spans="1:14">
      <c r="A22" s="5">
        <v>17</v>
      </c>
      <c r="B22" s="6" t="s">
        <v>80</v>
      </c>
      <c r="C22" s="6" t="s">
        <v>81</v>
      </c>
      <c r="D22" s="10" t="s">
        <v>82</v>
      </c>
      <c r="E22" s="11" t="s">
        <v>18</v>
      </c>
      <c r="F22" s="8">
        <v>43735</v>
      </c>
      <c r="G22" s="9">
        <v>43779</v>
      </c>
      <c r="H22" s="7" t="s">
        <v>83</v>
      </c>
      <c r="I22" s="7" t="s">
        <v>84</v>
      </c>
      <c r="J22" s="6">
        <v>59.35</v>
      </c>
      <c r="K22" s="22">
        <f>132*51.05*1.61</f>
        <v>10849.146</v>
      </c>
      <c r="L22" s="22">
        <v>940.104</v>
      </c>
      <c r="M22" s="6">
        <v>157.46</v>
      </c>
      <c r="N22" s="23">
        <v>11946.71</v>
      </c>
    </row>
    <row r="23" ht="35" customHeight="1" spans="1:14">
      <c r="A23" s="5">
        <v>18</v>
      </c>
      <c r="B23" s="6" t="s">
        <v>85</v>
      </c>
      <c r="C23" s="6" t="s">
        <v>86</v>
      </c>
      <c r="D23" s="10" t="s">
        <v>87</v>
      </c>
      <c r="E23" s="11" t="s">
        <v>32</v>
      </c>
      <c r="F23" s="8">
        <v>44146</v>
      </c>
      <c r="G23" s="13">
        <v>44160</v>
      </c>
      <c r="H23" s="7" t="s">
        <v>53</v>
      </c>
      <c r="I23" s="7" t="s">
        <v>54</v>
      </c>
      <c r="J23" s="6">
        <v>59.35</v>
      </c>
      <c r="K23" s="22">
        <f>51.05*157*1.61+52.35*61*1.57</f>
        <v>17917.468</v>
      </c>
      <c r="L23" s="22">
        <v>1552.596</v>
      </c>
      <c r="M23" s="6">
        <v>345.98</v>
      </c>
      <c r="N23" s="23">
        <v>19816.044</v>
      </c>
    </row>
    <row r="24" ht="35" customHeight="1" spans="1:14">
      <c r="A24" s="5">
        <v>19</v>
      </c>
      <c r="B24" s="6" t="s">
        <v>88</v>
      </c>
      <c r="C24" s="6" t="s">
        <v>89</v>
      </c>
      <c r="D24" s="10" t="s">
        <v>90</v>
      </c>
      <c r="E24" s="11" t="s">
        <v>18</v>
      </c>
      <c r="F24" s="8">
        <v>43824</v>
      </c>
      <c r="G24" s="9">
        <v>43824</v>
      </c>
      <c r="H24" s="7" t="s">
        <v>74</v>
      </c>
      <c r="I24" s="7" t="s">
        <v>20</v>
      </c>
      <c r="J24" s="6">
        <v>60.22</v>
      </c>
      <c r="K24" s="22">
        <f t="shared" si="2"/>
        <v>13972.385</v>
      </c>
      <c r="L24" s="22">
        <v>1228.488</v>
      </c>
      <c r="M24" s="22">
        <v>195.29</v>
      </c>
      <c r="N24" s="23">
        <v>15396.163</v>
      </c>
    </row>
    <row r="25" ht="35" customHeight="1" spans="1:14">
      <c r="A25" s="5">
        <v>20</v>
      </c>
      <c r="B25" s="6" t="s">
        <v>91</v>
      </c>
      <c r="C25" s="6" t="s">
        <v>92</v>
      </c>
      <c r="D25" s="10" t="s">
        <v>93</v>
      </c>
      <c r="E25" s="11" t="s">
        <v>18</v>
      </c>
      <c r="F25" s="8">
        <v>43732</v>
      </c>
      <c r="G25" s="9">
        <v>43779</v>
      </c>
      <c r="H25" s="7" t="s">
        <v>74</v>
      </c>
      <c r="I25" s="7" t="s">
        <v>20</v>
      </c>
      <c r="J25" s="6">
        <v>59.98</v>
      </c>
      <c r="K25" s="22">
        <f t="shared" si="2"/>
        <v>13972.385</v>
      </c>
      <c r="L25" s="22">
        <v>1223.592</v>
      </c>
      <c r="M25" s="6">
        <v>171.03</v>
      </c>
      <c r="N25" s="23">
        <v>15367.007</v>
      </c>
    </row>
    <row r="26" ht="35" customHeight="1" spans="1:14">
      <c r="A26" s="5">
        <v>21</v>
      </c>
      <c r="B26" s="6" t="s">
        <v>94</v>
      </c>
      <c r="C26" s="6" t="s">
        <v>95</v>
      </c>
      <c r="D26" s="10" t="s">
        <v>96</v>
      </c>
      <c r="E26" s="11" t="s">
        <v>97</v>
      </c>
      <c r="F26" s="12">
        <v>43731</v>
      </c>
      <c r="G26" s="9">
        <v>43779</v>
      </c>
      <c r="H26" s="7" t="s">
        <v>27</v>
      </c>
      <c r="I26" s="7" t="s">
        <v>28</v>
      </c>
      <c r="J26" s="6">
        <v>62.04</v>
      </c>
      <c r="K26" s="22">
        <f t="shared" ref="K26:K31" si="3">51.05*1.61*304+52.35*1.57*61</f>
        <v>29999.4715</v>
      </c>
      <c r="L26" s="22">
        <v>2717.352</v>
      </c>
      <c r="M26" s="6">
        <v>518.11</v>
      </c>
      <c r="N26" s="23">
        <v>33234.9335</v>
      </c>
    </row>
    <row r="27" ht="35" customHeight="1" spans="1:14">
      <c r="A27" s="5">
        <v>22</v>
      </c>
      <c r="B27" s="6" t="s">
        <v>98</v>
      </c>
      <c r="C27" s="6" t="s">
        <v>99</v>
      </c>
      <c r="D27" s="10" t="s">
        <v>100</v>
      </c>
      <c r="E27" s="11" t="s">
        <v>32</v>
      </c>
      <c r="F27" s="8">
        <v>43845</v>
      </c>
      <c r="G27" s="9">
        <v>43855</v>
      </c>
      <c r="H27" s="7" t="s">
        <v>27</v>
      </c>
      <c r="I27" s="7" t="s">
        <v>28</v>
      </c>
      <c r="J27" s="6">
        <v>59.59</v>
      </c>
      <c r="K27" s="22">
        <f t="shared" si="3"/>
        <v>29999.4715</v>
      </c>
      <c r="L27" s="22">
        <v>2610.042</v>
      </c>
      <c r="M27" s="24">
        <v>585.29</v>
      </c>
      <c r="N27" s="23">
        <v>33194.8035</v>
      </c>
    </row>
    <row r="28" ht="35" customHeight="1" spans="1:14">
      <c r="A28" s="5">
        <v>23</v>
      </c>
      <c r="B28" s="6" t="s">
        <v>101</v>
      </c>
      <c r="C28" s="6" t="s">
        <v>102</v>
      </c>
      <c r="D28" s="10" t="s">
        <v>103</v>
      </c>
      <c r="E28" s="11" t="s">
        <v>18</v>
      </c>
      <c r="F28" s="12">
        <v>43731</v>
      </c>
      <c r="G28" s="9">
        <v>43779</v>
      </c>
      <c r="H28" s="7" t="s">
        <v>104</v>
      </c>
      <c r="I28" s="7" t="s">
        <v>105</v>
      </c>
      <c r="J28" s="6">
        <v>52.63</v>
      </c>
      <c r="K28" s="22">
        <f>244*51.05*1.61</f>
        <v>20054.482</v>
      </c>
      <c r="L28" s="22">
        <v>1541.0064</v>
      </c>
      <c r="M28" s="6">
        <v>462.82</v>
      </c>
      <c r="N28" s="23">
        <v>22058.3084</v>
      </c>
    </row>
    <row r="29" ht="35" customHeight="1" spans="1:14">
      <c r="A29" s="5">
        <v>24</v>
      </c>
      <c r="B29" s="7" t="s">
        <v>106</v>
      </c>
      <c r="C29" s="7" t="s">
        <v>107</v>
      </c>
      <c r="D29" s="14" t="s">
        <v>108</v>
      </c>
      <c r="E29" s="11" t="s">
        <v>32</v>
      </c>
      <c r="F29" s="8">
        <v>43949</v>
      </c>
      <c r="G29" s="9">
        <v>43976</v>
      </c>
      <c r="H29" s="6" t="s">
        <v>109</v>
      </c>
      <c r="I29" s="6">
        <v>14</v>
      </c>
      <c r="J29" s="6">
        <v>54.04</v>
      </c>
      <c r="K29" s="22">
        <f>341*51.05*1.61+61*1.57*52.35</f>
        <v>33040.52</v>
      </c>
      <c r="L29" s="22">
        <v>2606.8896</v>
      </c>
      <c r="M29" s="24">
        <v>563.83</v>
      </c>
      <c r="N29" s="23">
        <v>36211.2396</v>
      </c>
    </row>
    <row r="30" ht="35" customHeight="1" spans="1:14">
      <c r="A30" s="5">
        <v>25</v>
      </c>
      <c r="B30" s="6" t="s">
        <v>110</v>
      </c>
      <c r="C30" s="6" t="s">
        <v>111</v>
      </c>
      <c r="D30" s="10" t="s">
        <v>112</v>
      </c>
      <c r="E30" s="11" t="s">
        <v>113</v>
      </c>
      <c r="F30" s="8">
        <v>43738</v>
      </c>
      <c r="G30" s="9">
        <v>43779</v>
      </c>
      <c r="H30" s="7" t="s">
        <v>19</v>
      </c>
      <c r="I30" s="7" t="s">
        <v>20</v>
      </c>
      <c r="J30" s="6">
        <v>54.03</v>
      </c>
      <c r="K30" s="22">
        <f>51.05*1.61*184</f>
        <v>15123.052</v>
      </c>
      <c r="L30" s="22">
        <v>1127.184</v>
      </c>
      <c r="M30" s="6">
        <v>252.84</v>
      </c>
      <c r="N30" s="23">
        <v>16503.076</v>
      </c>
    </row>
    <row r="31" ht="35" customHeight="1" spans="1:14">
      <c r="A31" s="5">
        <v>26</v>
      </c>
      <c r="B31" s="6" t="s">
        <v>114</v>
      </c>
      <c r="C31" s="6" t="s">
        <v>115</v>
      </c>
      <c r="D31" s="10" t="s">
        <v>116</v>
      </c>
      <c r="E31" s="11" t="s">
        <v>18</v>
      </c>
      <c r="F31" s="8">
        <v>43734</v>
      </c>
      <c r="G31" s="9">
        <v>43779</v>
      </c>
      <c r="H31" s="7" t="s">
        <v>27</v>
      </c>
      <c r="I31" s="7" t="s">
        <v>28</v>
      </c>
      <c r="J31" s="6">
        <v>82.82</v>
      </c>
      <c r="K31" s="22">
        <f t="shared" si="3"/>
        <v>29999.4715</v>
      </c>
      <c r="L31" s="22">
        <v>2999.862</v>
      </c>
      <c r="M31" s="22">
        <v>577.37</v>
      </c>
      <c r="N31" s="23">
        <v>33576.7035</v>
      </c>
    </row>
    <row r="32" ht="35" customHeight="1" spans="1:14">
      <c r="A32" s="5">
        <v>27</v>
      </c>
      <c r="B32" s="6" t="s">
        <v>117</v>
      </c>
      <c r="C32" s="6" t="s">
        <v>118</v>
      </c>
      <c r="D32" s="10" t="s">
        <v>119</v>
      </c>
      <c r="E32" s="11" t="s">
        <v>44</v>
      </c>
      <c r="F32" s="12">
        <v>43733</v>
      </c>
      <c r="G32" s="9">
        <v>43779</v>
      </c>
      <c r="H32" s="7" t="s">
        <v>120</v>
      </c>
      <c r="I32" s="7" t="s">
        <v>121</v>
      </c>
      <c r="J32" s="6">
        <v>54.66</v>
      </c>
      <c r="K32" s="22">
        <f>293*51.05*1.61</f>
        <v>24081.8165</v>
      </c>
      <c r="L32" s="22">
        <v>1921.8456</v>
      </c>
      <c r="M32" s="6">
        <v>402.41</v>
      </c>
      <c r="N32" s="23">
        <v>26406.0721</v>
      </c>
    </row>
    <row r="33" ht="35" customHeight="1" spans="1:14">
      <c r="A33" s="5">
        <v>28</v>
      </c>
      <c r="B33" s="6" t="s">
        <v>122</v>
      </c>
      <c r="C33" s="6" t="s">
        <v>123</v>
      </c>
      <c r="D33" s="10" t="s">
        <v>124</v>
      </c>
      <c r="E33" s="11" t="s">
        <v>18</v>
      </c>
      <c r="F33" s="8">
        <v>43732</v>
      </c>
      <c r="G33" s="9">
        <v>43779</v>
      </c>
      <c r="H33" s="7" t="s">
        <v>27</v>
      </c>
      <c r="I33" s="7" t="s">
        <v>28</v>
      </c>
      <c r="J33" s="6">
        <v>66.09</v>
      </c>
      <c r="K33" s="22">
        <f t="shared" ref="K33:K40" si="4">51.05*1.61*304+52.35*1.57*61</f>
        <v>29999.4715</v>
      </c>
      <c r="L33" s="22">
        <v>2894.742</v>
      </c>
      <c r="M33" s="6">
        <v>518.11</v>
      </c>
      <c r="N33" s="23">
        <v>33412.3235</v>
      </c>
    </row>
    <row r="34" ht="35" customHeight="1" spans="1:14">
      <c r="A34" s="5">
        <v>29</v>
      </c>
      <c r="B34" s="6" t="s">
        <v>125</v>
      </c>
      <c r="C34" s="6" t="s">
        <v>126</v>
      </c>
      <c r="D34" s="10" t="s">
        <v>127</v>
      </c>
      <c r="E34" s="11" t="s">
        <v>18</v>
      </c>
      <c r="F34" s="12">
        <v>43759</v>
      </c>
      <c r="G34" s="9">
        <v>43779</v>
      </c>
      <c r="H34" s="7" t="s">
        <v>27</v>
      </c>
      <c r="I34" s="7" t="s">
        <v>28</v>
      </c>
      <c r="J34" s="22">
        <v>47.3</v>
      </c>
      <c r="K34" s="22">
        <f>304*J34*1.61+61*J34*1.57</f>
        <v>27680.433</v>
      </c>
      <c r="L34" s="22">
        <v>2071.74</v>
      </c>
      <c r="M34" s="22">
        <v>457.17</v>
      </c>
      <c r="N34" s="23">
        <v>30209.343</v>
      </c>
    </row>
    <row r="35" ht="35" customHeight="1" spans="1:14">
      <c r="A35" s="5">
        <v>30</v>
      </c>
      <c r="B35" s="6" t="s">
        <v>128</v>
      </c>
      <c r="C35" s="6" t="s">
        <v>129</v>
      </c>
      <c r="D35" s="10" t="s">
        <v>130</v>
      </c>
      <c r="E35" s="11" t="s">
        <v>131</v>
      </c>
      <c r="F35" s="8">
        <v>43812</v>
      </c>
      <c r="G35" s="9">
        <v>43824</v>
      </c>
      <c r="H35" s="7" t="s">
        <v>27</v>
      </c>
      <c r="I35" s="7" t="s">
        <v>28</v>
      </c>
      <c r="J35" s="6">
        <v>65.66</v>
      </c>
      <c r="K35" s="22">
        <f t="shared" si="4"/>
        <v>29999.4715</v>
      </c>
      <c r="L35" s="22">
        <v>2875.908</v>
      </c>
      <c r="M35" s="22">
        <v>486.52</v>
      </c>
      <c r="N35" s="23">
        <v>33361.8995</v>
      </c>
    </row>
    <row r="36" ht="35" customHeight="1" spans="1:14">
      <c r="A36" s="5">
        <v>31</v>
      </c>
      <c r="B36" s="6" t="s">
        <v>132</v>
      </c>
      <c r="C36" s="6" t="s">
        <v>133</v>
      </c>
      <c r="D36" s="10" t="s">
        <v>134</v>
      </c>
      <c r="E36" s="11" t="s">
        <v>18</v>
      </c>
      <c r="F36" s="8">
        <v>43734</v>
      </c>
      <c r="G36" s="9">
        <v>43779</v>
      </c>
      <c r="H36" s="7" t="s">
        <v>64</v>
      </c>
      <c r="I36" s="7" t="s">
        <v>20</v>
      </c>
      <c r="J36" s="6">
        <v>56.15</v>
      </c>
      <c r="K36" s="22">
        <f>168*1.61*51.05</f>
        <v>13808.004</v>
      </c>
      <c r="L36" s="22">
        <v>1131.984</v>
      </c>
      <c r="M36" s="6">
        <v>190.21</v>
      </c>
      <c r="N36" s="23">
        <v>15130.198</v>
      </c>
    </row>
    <row r="37" ht="35" customHeight="1" spans="1:14">
      <c r="A37" s="5">
        <v>32</v>
      </c>
      <c r="B37" s="6" t="s">
        <v>135</v>
      </c>
      <c r="C37" s="6" t="s">
        <v>136</v>
      </c>
      <c r="D37" s="10" t="s">
        <v>137</v>
      </c>
      <c r="E37" s="11" t="s">
        <v>18</v>
      </c>
      <c r="F37" s="8">
        <v>43734</v>
      </c>
      <c r="G37" s="9">
        <v>43779</v>
      </c>
      <c r="H37" s="7" t="s">
        <v>27</v>
      </c>
      <c r="I37" s="7" t="s">
        <v>28</v>
      </c>
      <c r="J37" s="6">
        <v>56.18</v>
      </c>
      <c r="K37" s="22">
        <f t="shared" si="4"/>
        <v>29999.4715</v>
      </c>
      <c r="L37" s="22">
        <v>2460.684</v>
      </c>
      <c r="M37" s="6">
        <v>493.27</v>
      </c>
      <c r="N37" s="23">
        <v>32953.4255</v>
      </c>
    </row>
    <row r="38" ht="35" customHeight="1" spans="1:14">
      <c r="A38" s="5">
        <v>33</v>
      </c>
      <c r="B38" s="6" t="s">
        <v>138</v>
      </c>
      <c r="C38" s="6" t="s">
        <v>139</v>
      </c>
      <c r="D38" s="10" t="s">
        <v>140</v>
      </c>
      <c r="E38" s="11" t="s">
        <v>18</v>
      </c>
      <c r="F38" s="8">
        <v>43784</v>
      </c>
      <c r="G38" s="9">
        <v>43824</v>
      </c>
      <c r="H38" s="7" t="s">
        <v>27</v>
      </c>
      <c r="I38" s="7" t="s">
        <v>28</v>
      </c>
      <c r="J38" s="6">
        <v>59.69</v>
      </c>
      <c r="K38" s="22">
        <f t="shared" si="4"/>
        <v>29999.4715</v>
      </c>
      <c r="L38" s="22">
        <v>2614.422</v>
      </c>
      <c r="M38" s="22">
        <v>611.25</v>
      </c>
      <c r="N38" s="23">
        <v>33225.1435</v>
      </c>
    </row>
    <row r="39" ht="35" customHeight="1" spans="1:14">
      <c r="A39" s="5">
        <v>34</v>
      </c>
      <c r="B39" s="6" t="s">
        <v>141</v>
      </c>
      <c r="C39" s="6" t="s">
        <v>142</v>
      </c>
      <c r="D39" s="10" t="s">
        <v>143</v>
      </c>
      <c r="E39" s="11" t="s">
        <v>18</v>
      </c>
      <c r="F39" s="12">
        <v>43733</v>
      </c>
      <c r="G39" s="9">
        <v>43779</v>
      </c>
      <c r="H39" s="7" t="s">
        <v>27</v>
      </c>
      <c r="I39" s="7" t="s">
        <v>28</v>
      </c>
      <c r="J39" s="6">
        <v>60.47</v>
      </c>
      <c r="K39" s="22">
        <f t="shared" si="4"/>
        <v>29999.4715</v>
      </c>
      <c r="L39" s="22">
        <v>2648.586</v>
      </c>
      <c r="M39" s="6">
        <v>548.59</v>
      </c>
      <c r="N39" s="23">
        <v>33196.6475</v>
      </c>
    </row>
    <row r="40" ht="35" customHeight="1" spans="1:14">
      <c r="A40" s="5">
        <v>35</v>
      </c>
      <c r="B40" s="6" t="s">
        <v>144</v>
      </c>
      <c r="C40" s="6" t="s">
        <v>145</v>
      </c>
      <c r="D40" s="10" t="s">
        <v>146</v>
      </c>
      <c r="E40" s="11" t="s">
        <v>147</v>
      </c>
      <c r="F40" s="12">
        <v>43733</v>
      </c>
      <c r="G40" s="9">
        <v>43779</v>
      </c>
      <c r="H40" s="7" t="s">
        <v>27</v>
      </c>
      <c r="I40" s="7" t="s">
        <v>28</v>
      </c>
      <c r="J40" s="6">
        <v>60.36</v>
      </c>
      <c r="K40" s="22">
        <f t="shared" si="4"/>
        <v>29999.4715</v>
      </c>
      <c r="L40" s="22">
        <v>2643.768</v>
      </c>
      <c r="M40" s="6">
        <v>535.62</v>
      </c>
      <c r="N40" s="23">
        <v>33178.8595</v>
      </c>
    </row>
    <row r="41" ht="35" customHeight="1" spans="1:14">
      <c r="A41" s="5">
        <v>36</v>
      </c>
      <c r="B41" s="6" t="s">
        <v>148</v>
      </c>
      <c r="C41" s="6" t="s">
        <v>149</v>
      </c>
      <c r="D41" s="10" t="s">
        <v>150</v>
      </c>
      <c r="E41" s="11" t="s">
        <v>18</v>
      </c>
      <c r="F41" s="12">
        <v>43735</v>
      </c>
      <c r="G41" s="9">
        <v>43779</v>
      </c>
      <c r="H41" s="7" t="s">
        <v>151</v>
      </c>
      <c r="I41" s="7" t="s">
        <v>20</v>
      </c>
      <c r="J41" s="6">
        <v>59.35</v>
      </c>
      <c r="K41" s="22">
        <f>167*1.61*51.05</f>
        <v>13725.8135</v>
      </c>
      <c r="L41" s="22">
        <v>1189.374</v>
      </c>
      <c r="M41" s="6">
        <v>203.18</v>
      </c>
      <c r="N41" s="23">
        <v>15118.3675</v>
      </c>
    </row>
    <row r="42" ht="35" customHeight="1" spans="1:14">
      <c r="A42" s="5">
        <v>37</v>
      </c>
      <c r="B42" s="6" t="s">
        <v>152</v>
      </c>
      <c r="C42" s="6" t="s">
        <v>153</v>
      </c>
      <c r="D42" s="10" t="s">
        <v>154</v>
      </c>
      <c r="E42" s="11" t="s">
        <v>18</v>
      </c>
      <c r="F42" s="12">
        <v>43750</v>
      </c>
      <c r="G42" s="9">
        <v>43779</v>
      </c>
      <c r="H42" s="7" t="s">
        <v>155</v>
      </c>
      <c r="I42" s="7" t="s">
        <v>28</v>
      </c>
      <c r="J42" s="6">
        <v>47.68</v>
      </c>
      <c r="K42" s="22">
        <v>27932.6792</v>
      </c>
      <c r="L42" s="22">
        <v>2249.2704</v>
      </c>
      <c r="M42" s="6">
        <v>388.87</v>
      </c>
      <c r="N42" s="23">
        <v>30570.8196</v>
      </c>
    </row>
    <row r="43" ht="35" customHeight="1" spans="1:14">
      <c r="A43" s="5">
        <v>38</v>
      </c>
      <c r="B43" s="6" t="s">
        <v>156</v>
      </c>
      <c r="C43" s="6" t="s">
        <v>157</v>
      </c>
      <c r="D43" s="10" t="s">
        <v>158</v>
      </c>
      <c r="E43" s="11" t="s">
        <v>131</v>
      </c>
      <c r="F43" s="12">
        <v>43732</v>
      </c>
      <c r="G43" s="9">
        <v>43779</v>
      </c>
      <c r="H43" s="7" t="s">
        <v>64</v>
      </c>
      <c r="I43" s="7" t="s">
        <v>20</v>
      </c>
      <c r="J43" s="6">
        <v>60.22</v>
      </c>
      <c r="K43" s="22">
        <f>168*51.05*1.61</f>
        <v>13808.004</v>
      </c>
      <c r="L43" s="22">
        <v>1214.0352</v>
      </c>
      <c r="M43" s="6">
        <v>215.04</v>
      </c>
      <c r="N43" s="23">
        <v>15237.0792</v>
      </c>
    </row>
    <row r="44" ht="35" customHeight="1" spans="1:14">
      <c r="A44" s="5">
        <v>39</v>
      </c>
      <c r="B44" s="6" t="s">
        <v>159</v>
      </c>
      <c r="C44" s="6" t="s">
        <v>160</v>
      </c>
      <c r="D44" s="10" t="s">
        <v>161</v>
      </c>
      <c r="E44" s="11" t="s">
        <v>18</v>
      </c>
      <c r="F44" s="12">
        <v>43737</v>
      </c>
      <c r="G44" s="9">
        <v>43779</v>
      </c>
      <c r="H44" s="7" t="s">
        <v>162</v>
      </c>
      <c r="I44" s="7" t="s">
        <v>20</v>
      </c>
      <c r="J44" s="6">
        <v>59.98</v>
      </c>
      <c r="K44" s="22">
        <f>160*1.61*51.05</f>
        <v>13150.48</v>
      </c>
      <c r="L44" s="22">
        <v>1151.616</v>
      </c>
      <c r="M44" s="6">
        <v>199.8</v>
      </c>
      <c r="N44" s="23">
        <v>14501.896</v>
      </c>
    </row>
    <row r="45" ht="35" customHeight="1" spans="1:14">
      <c r="A45" s="5">
        <v>40</v>
      </c>
      <c r="B45" s="6" t="s">
        <v>163</v>
      </c>
      <c r="C45" s="6" t="s">
        <v>164</v>
      </c>
      <c r="D45" s="10" t="s">
        <v>165</v>
      </c>
      <c r="E45" s="11" t="s">
        <v>32</v>
      </c>
      <c r="F45" s="12">
        <v>44174</v>
      </c>
      <c r="G45" s="13">
        <v>44190</v>
      </c>
      <c r="H45" s="7" t="s">
        <v>78</v>
      </c>
      <c r="I45" s="7" t="s">
        <v>79</v>
      </c>
      <c r="J45" s="6">
        <v>59.98</v>
      </c>
      <c r="K45" s="22">
        <f>127*1.61*51.05+61*1.57*52.35</f>
        <v>15451.753</v>
      </c>
      <c r="L45" s="22">
        <v>1353.1488</v>
      </c>
      <c r="M45" s="6">
        <v>242.12</v>
      </c>
      <c r="N45" s="23">
        <v>17047.0218</v>
      </c>
    </row>
    <row r="46" ht="35" customHeight="1" spans="1:14">
      <c r="A46" s="5">
        <v>41</v>
      </c>
      <c r="B46" s="6" t="s">
        <v>166</v>
      </c>
      <c r="C46" s="6" t="s">
        <v>167</v>
      </c>
      <c r="D46" s="10" t="s">
        <v>168</v>
      </c>
      <c r="E46" s="11" t="s">
        <v>18</v>
      </c>
      <c r="F46" s="8">
        <v>43733</v>
      </c>
      <c r="G46" s="9">
        <v>43779</v>
      </c>
      <c r="H46" s="7" t="s">
        <v>74</v>
      </c>
      <c r="I46" s="7" t="s">
        <v>20</v>
      </c>
      <c r="J46" s="6">
        <v>62.04</v>
      </c>
      <c r="K46" s="22">
        <f>170*1.61*51.05</f>
        <v>13972.385</v>
      </c>
      <c r="L46" s="22">
        <v>1265.616</v>
      </c>
      <c r="M46" s="6">
        <v>203.76</v>
      </c>
      <c r="N46" s="23">
        <v>15441.761</v>
      </c>
    </row>
    <row r="47" ht="35" customHeight="1" spans="1:14">
      <c r="A47" s="5">
        <v>42</v>
      </c>
      <c r="B47" s="6" t="s">
        <v>169</v>
      </c>
      <c r="C47" s="6" t="s">
        <v>170</v>
      </c>
      <c r="D47" s="10" t="s">
        <v>171</v>
      </c>
      <c r="E47" s="11" t="s">
        <v>18</v>
      </c>
      <c r="F47" s="12">
        <v>43752</v>
      </c>
      <c r="G47" s="9">
        <v>43779</v>
      </c>
      <c r="H47" s="7" t="s">
        <v>27</v>
      </c>
      <c r="I47" s="7" t="s">
        <v>28</v>
      </c>
      <c r="J47" s="6">
        <v>59.59</v>
      </c>
      <c r="K47" s="22">
        <f>51.05*1.61*304+52.35*1.57*61</f>
        <v>29999.4715</v>
      </c>
      <c r="L47" s="22">
        <v>2610.042</v>
      </c>
      <c r="M47" s="22">
        <v>512.47</v>
      </c>
      <c r="N47" s="23">
        <v>33121.9835</v>
      </c>
    </row>
    <row r="48" ht="35" customHeight="1" spans="1:14">
      <c r="A48" s="5">
        <v>43</v>
      </c>
      <c r="B48" s="6" t="s">
        <v>172</v>
      </c>
      <c r="C48" s="6" t="s">
        <v>173</v>
      </c>
      <c r="D48" s="10" t="s">
        <v>174</v>
      </c>
      <c r="E48" s="11" t="s">
        <v>18</v>
      </c>
      <c r="F48" s="8">
        <v>43732</v>
      </c>
      <c r="G48" s="9">
        <v>43779</v>
      </c>
      <c r="H48" s="7" t="s">
        <v>175</v>
      </c>
      <c r="I48" s="7" t="s">
        <v>121</v>
      </c>
      <c r="J48" s="6">
        <v>52.63</v>
      </c>
      <c r="K48" s="22">
        <f>302*1.61*51.05</f>
        <v>24821.531</v>
      </c>
      <c r="L48" s="22">
        <v>1907.3112</v>
      </c>
      <c r="M48" s="6">
        <v>521.5</v>
      </c>
      <c r="N48" s="23">
        <v>27250.3422</v>
      </c>
    </row>
    <row r="49" ht="35" customHeight="1" spans="1:14">
      <c r="A49" s="5">
        <v>44</v>
      </c>
      <c r="B49" s="6" t="s">
        <v>176</v>
      </c>
      <c r="C49" s="6" t="s">
        <v>177</v>
      </c>
      <c r="D49" s="10" t="s">
        <v>178</v>
      </c>
      <c r="E49" s="11" t="s">
        <v>18</v>
      </c>
      <c r="F49" s="8">
        <v>43734</v>
      </c>
      <c r="G49" s="9">
        <v>43779</v>
      </c>
      <c r="H49" s="7" t="s">
        <v>179</v>
      </c>
      <c r="I49" s="7" t="s">
        <v>121</v>
      </c>
      <c r="J49" s="6">
        <v>52.73</v>
      </c>
      <c r="K49" s="22">
        <f>292*51.05*1.61</f>
        <v>23999.626</v>
      </c>
      <c r="L49" s="22">
        <v>1847.6592</v>
      </c>
      <c r="M49" s="6">
        <v>518.12</v>
      </c>
      <c r="N49" s="23">
        <v>26365.4052</v>
      </c>
    </row>
    <row r="50" ht="35" customHeight="1" spans="1:14">
      <c r="A50" s="5">
        <v>45</v>
      </c>
      <c r="B50" s="6" t="s">
        <v>180</v>
      </c>
      <c r="C50" s="6" t="s">
        <v>181</v>
      </c>
      <c r="D50" s="10" t="s">
        <v>182</v>
      </c>
      <c r="E50" s="11" t="s">
        <v>183</v>
      </c>
      <c r="F50" s="8">
        <v>43461</v>
      </c>
      <c r="G50" s="9">
        <v>43824</v>
      </c>
      <c r="H50" s="7" t="s">
        <v>184</v>
      </c>
      <c r="I50" s="7" t="s">
        <v>84</v>
      </c>
      <c r="J50" s="6">
        <v>54.04</v>
      </c>
      <c r="K50" s="22">
        <f>147*1.61*51.05</f>
        <v>12082.0035</v>
      </c>
      <c r="L50" s="22">
        <v>953.2656</v>
      </c>
      <c r="M50" s="22">
        <v>211.08</v>
      </c>
      <c r="N50" s="23">
        <v>13246.3491</v>
      </c>
    </row>
    <row r="51" ht="35" customHeight="1" spans="1:14">
      <c r="A51" s="5">
        <v>46</v>
      </c>
      <c r="B51" s="7" t="s">
        <v>185</v>
      </c>
      <c r="C51" s="7" t="s">
        <v>186</v>
      </c>
      <c r="D51" s="10" t="s">
        <v>187</v>
      </c>
      <c r="E51" s="11" t="s">
        <v>18</v>
      </c>
      <c r="F51" s="8">
        <v>43734</v>
      </c>
      <c r="G51" s="9">
        <v>44007</v>
      </c>
      <c r="H51" s="6" t="s">
        <v>188</v>
      </c>
      <c r="I51" s="6">
        <v>7</v>
      </c>
      <c r="J51" s="6">
        <v>54.03</v>
      </c>
      <c r="K51" s="22">
        <f>189*1.61*51.05</f>
        <v>15534.0045</v>
      </c>
      <c r="L51" s="22">
        <v>1225.4004</v>
      </c>
      <c r="M51" s="24">
        <v>229.16</v>
      </c>
      <c r="N51" s="23">
        <v>16988.5649</v>
      </c>
    </row>
    <row r="52" ht="35" customHeight="1" spans="1:14">
      <c r="A52" s="5">
        <v>47</v>
      </c>
      <c r="B52" s="6" t="s">
        <v>189</v>
      </c>
      <c r="C52" s="6" t="s">
        <v>190</v>
      </c>
      <c r="D52" s="10" t="s">
        <v>191</v>
      </c>
      <c r="E52" s="11" t="s">
        <v>18</v>
      </c>
      <c r="F52" s="12">
        <v>43756</v>
      </c>
      <c r="G52" s="9">
        <v>43779</v>
      </c>
      <c r="H52" s="7" t="s">
        <v>27</v>
      </c>
      <c r="I52" s="7" t="s">
        <v>28</v>
      </c>
      <c r="J52" s="6">
        <v>82.82</v>
      </c>
      <c r="K52" s="22">
        <f t="shared" ref="K52:K54" si="5">51.05*1.61*304+52.35*1.57*61</f>
        <v>29999.4715</v>
      </c>
      <c r="L52" s="22">
        <v>2999.862</v>
      </c>
      <c r="M52" s="22">
        <v>566.08</v>
      </c>
      <c r="N52" s="23">
        <v>33565.4135</v>
      </c>
    </row>
    <row r="53" ht="35" customHeight="1" spans="1:14">
      <c r="A53" s="5">
        <v>48</v>
      </c>
      <c r="B53" s="15" t="s">
        <v>192</v>
      </c>
      <c r="C53" s="15" t="s">
        <v>193</v>
      </c>
      <c r="D53" s="16" t="s">
        <v>194</v>
      </c>
      <c r="E53" s="11" t="s">
        <v>18</v>
      </c>
      <c r="F53" s="17">
        <v>43735</v>
      </c>
      <c r="G53" s="9">
        <v>43779</v>
      </c>
      <c r="H53" s="7" t="s">
        <v>27</v>
      </c>
      <c r="I53" s="7" t="s">
        <v>28</v>
      </c>
      <c r="J53" s="6">
        <v>54.67</v>
      </c>
      <c r="K53" s="22">
        <f t="shared" si="5"/>
        <v>29999.4715</v>
      </c>
      <c r="L53" s="22">
        <v>2394.546</v>
      </c>
      <c r="M53" s="6">
        <v>571.73</v>
      </c>
      <c r="N53" s="23">
        <v>32965.7475</v>
      </c>
    </row>
    <row r="54" ht="35" customHeight="1" spans="1:14">
      <c r="A54" s="5">
        <v>49</v>
      </c>
      <c r="B54" s="6" t="s">
        <v>195</v>
      </c>
      <c r="C54" s="6" t="s">
        <v>196</v>
      </c>
      <c r="D54" s="10" t="s">
        <v>197</v>
      </c>
      <c r="E54" s="11" t="s">
        <v>18</v>
      </c>
      <c r="F54" s="8">
        <v>43654</v>
      </c>
      <c r="G54" s="9">
        <v>43779</v>
      </c>
      <c r="H54" s="7" t="s">
        <v>27</v>
      </c>
      <c r="I54" s="7" t="s">
        <v>28</v>
      </c>
      <c r="J54" s="6">
        <v>66.09</v>
      </c>
      <c r="K54" s="22">
        <f t="shared" si="5"/>
        <v>29999.4715</v>
      </c>
      <c r="L54" s="22">
        <v>2894.742</v>
      </c>
      <c r="M54" s="22">
        <v>546.9</v>
      </c>
      <c r="N54" s="23">
        <v>33441.1135</v>
      </c>
    </row>
    <row r="55" ht="35" customHeight="1" spans="1:14">
      <c r="A55" s="5">
        <v>50</v>
      </c>
      <c r="B55" s="6" t="s">
        <v>198</v>
      </c>
      <c r="C55" s="6" t="s">
        <v>199</v>
      </c>
      <c r="D55" s="10" t="s">
        <v>200</v>
      </c>
      <c r="E55" s="11" t="s">
        <v>32</v>
      </c>
      <c r="F55" s="8">
        <v>43837</v>
      </c>
      <c r="G55" s="9">
        <v>43855</v>
      </c>
      <c r="H55" s="6" t="s">
        <v>201</v>
      </c>
      <c r="I55" s="6">
        <v>18</v>
      </c>
      <c r="J55" s="6">
        <v>47.3</v>
      </c>
      <c r="K55" s="22">
        <f>462*1.61*J55+61*1.57*J55</f>
        <v>39712.607</v>
      </c>
      <c r="L55" s="22">
        <v>2968.548</v>
      </c>
      <c r="M55" s="24">
        <v>521.52</v>
      </c>
      <c r="N55" s="23">
        <v>43202.675</v>
      </c>
    </row>
    <row r="56" ht="35" customHeight="1" spans="1:14">
      <c r="A56" s="5">
        <v>51</v>
      </c>
      <c r="B56" s="6" t="s">
        <v>202</v>
      </c>
      <c r="C56" s="6" t="s">
        <v>203</v>
      </c>
      <c r="D56" s="10" t="s">
        <v>204</v>
      </c>
      <c r="E56" s="11" t="s">
        <v>18</v>
      </c>
      <c r="F56" s="8">
        <v>43668</v>
      </c>
      <c r="G56" s="9">
        <v>43779</v>
      </c>
      <c r="H56" s="7" t="s">
        <v>27</v>
      </c>
      <c r="I56" s="7" t="s">
        <v>28</v>
      </c>
      <c r="J56" s="6">
        <v>65.66</v>
      </c>
      <c r="K56" s="22">
        <f>51.05*1.61*304+52.35*1.57*61</f>
        <v>29999.4715</v>
      </c>
      <c r="L56" s="22">
        <v>2875.908</v>
      </c>
      <c r="M56" s="6">
        <v>535.05</v>
      </c>
      <c r="N56" s="23">
        <v>33410.4295</v>
      </c>
    </row>
    <row r="57" ht="35" customHeight="1" spans="1:14">
      <c r="A57" s="5">
        <v>52</v>
      </c>
      <c r="B57" s="6" t="s">
        <v>205</v>
      </c>
      <c r="C57" s="6" t="s">
        <v>206</v>
      </c>
      <c r="D57" s="10" t="s">
        <v>207</v>
      </c>
      <c r="E57" s="11" t="s">
        <v>18</v>
      </c>
      <c r="F57" s="8">
        <v>43734</v>
      </c>
      <c r="G57" s="9">
        <v>43779</v>
      </c>
      <c r="H57" s="7" t="s">
        <v>208</v>
      </c>
      <c r="I57" s="7" t="s">
        <v>28</v>
      </c>
      <c r="J57" s="6">
        <v>56.15</v>
      </c>
      <c r="K57" s="22">
        <f>304*51.05*1.61+58*1.57*52.35</f>
        <v>29752.903</v>
      </c>
      <c r="L57" s="22">
        <v>2439.156</v>
      </c>
      <c r="M57" s="6">
        <v>529.97</v>
      </c>
      <c r="N57" s="23">
        <v>32722.029</v>
      </c>
    </row>
    <row r="58" ht="35" customHeight="1" spans="1:14">
      <c r="A58" s="5">
        <v>53</v>
      </c>
      <c r="B58" s="6" t="s">
        <v>209</v>
      </c>
      <c r="C58" s="6" t="s">
        <v>210</v>
      </c>
      <c r="D58" s="10" t="s">
        <v>211</v>
      </c>
      <c r="E58" s="11" t="s">
        <v>18</v>
      </c>
      <c r="F58" s="12">
        <v>43735</v>
      </c>
      <c r="G58" s="9">
        <v>43779</v>
      </c>
      <c r="H58" s="7" t="s">
        <v>212</v>
      </c>
      <c r="I58" s="7" t="s">
        <v>20</v>
      </c>
      <c r="J58" s="6">
        <v>56.18</v>
      </c>
      <c r="K58" s="22">
        <f>166*1.61*51.05</f>
        <v>13643.623</v>
      </c>
      <c r="L58" s="22">
        <v>1119.1056</v>
      </c>
      <c r="M58" s="6">
        <v>194.15</v>
      </c>
      <c r="N58" s="23">
        <v>14956.8786</v>
      </c>
    </row>
    <row r="59" ht="35" customHeight="1" spans="1:14">
      <c r="A59" s="5">
        <v>54</v>
      </c>
      <c r="B59" s="6" t="s">
        <v>213</v>
      </c>
      <c r="C59" s="6" t="s">
        <v>214</v>
      </c>
      <c r="D59" s="10" t="s">
        <v>215</v>
      </c>
      <c r="E59" s="11" t="s">
        <v>18</v>
      </c>
      <c r="F59" s="8">
        <v>43735</v>
      </c>
      <c r="G59" s="9">
        <v>43779</v>
      </c>
      <c r="H59" s="7" t="s">
        <v>216</v>
      </c>
      <c r="I59" s="7" t="s">
        <v>84</v>
      </c>
      <c r="J59" s="6">
        <v>59.69</v>
      </c>
      <c r="K59" s="22">
        <f>142*1.61*51.05</f>
        <v>11671.051</v>
      </c>
      <c r="L59" s="22">
        <v>1017.1176</v>
      </c>
      <c r="M59" s="6">
        <v>194.72</v>
      </c>
      <c r="N59" s="23">
        <v>12882.8886</v>
      </c>
    </row>
    <row r="60" ht="35" customHeight="1" spans="1:14">
      <c r="A60" s="5">
        <v>55</v>
      </c>
      <c r="B60" s="6" t="s">
        <v>217</v>
      </c>
      <c r="C60" s="6" t="s">
        <v>218</v>
      </c>
      <c r="D60" s="10" t="s">
        <v>219</v>
      </c>
      <c r="E60" s="11" t="s">
        <v>32</v>
      </c>
      <c r="F60" s="8">
        <v>44158</v>
      </c>
      <c r="G60" s="13">
        <v>44160</v>
      </c>
      <c r="H60" s="7" t="s">
        <v>53</v>
      </c>
      <c r="I60" s="7" t="s">
        <v>54</v>
      </c>
      <c r="J60" s="6">
        <v>59.69</v>
      </c>
      <c r="K60" s="22">
        <f>51.05*157*1.61+52.35*61*1.57</f>
        <v>17917.468</v>
      </c>
      <c r="L60" s="22">
        <v>1561.4904</v>
      </c>
      <c r="M60" s="6">
        <v>314.38</v>
      </c>
      <c r="N60" s="23">
        <v>19793.3384</v>
      </c>
    </row>
    <row r="61" ht="35" customHeight="1" spans="1:14">
      <c r="A61" s="5">
        <v>56</v>
      </c>
      <c r="B61" s="6" t="s">
        <v>220</v>
      </c>
      <c r="C61" s="6" t="s">
        <v>221</v>
      </c>
      <c r="D61" s="10" t="s">
        <v>222</v>
      </c>
      <c r="E61" s="11" t="s">
        <v>18</v>
      </c>
      <c r="F61" s="8">
        <v>43734</v>
      </c>
      <c r="G61" s="9">
        <v>43779</v>
      </c>
      <c r="H61" s="7" t="s">
        <v>27</v>
      </c>
      <c r="I61" s="7" t="s">
        <v>28</v>
      </c>
      <c r="J61" s="6">
        <v>60.47</v>
      </c>
      <c r="K61" s="22">
        <f>51.05*1.61*304+52.35*1.57*61</f>
        <v>29999.4715</v>
      </c>
      <c r="L61" s="22">
        <v>2648.586</v>
      </c>
      <c r="M61" s="6">
        <v>557.62</v>
      </c>
      <c r="N61" s="23">
        <v>33205.6775</v>
      </c>
    </row>
    <row r="62" ht="35" customHeight="1" spans="1:14">
      <c r="A62" s="5">
        <v>57</v>
      </c>
      <c r="B62" s="6" t="s">
        <v>223</v>
      </c>
      <c r="C62" s="6" t="s">
        <v>224</v>
      </c>
      <c r="D62" s="10" t="s">
        <v>225</v>
      </c>
      <c r="E62" s="11" t="s">
        <v>18</v>
      </c>
      <c r="F62" s="12">
        <v>43733</v>
      </c>
      <c r="G62" s="9">
        <v>43779</v>
      </c>
      <c r="H62" s="7" t="s">
        <v>27</v>
      </c>
      <c r="I62" s="7" t="s">
        <v>28</v>
      </c>
      <c r="J62" s="6">
        <v>60.36</v>
      </c>
      <c r="K62" s="22">
        <f>51.05*1.61*304+52.35*1.57*61</f>
        <v>29999.4715</v>
      </c>
      <c r="L62" s="22">
        <v>2643.768</v>
      </c>
      <c r="M62" s="6">
        <v>583.58</v>
      </c>
      <c r="N62" s="23">
        <v>33226.8195</v>
      </c>
    </row>
    <row r="63" ht="35" customHeight="1" spans="1:14">
      <c r="A63" s="5">
        <v>58</v>
      </c>
      <c r="B63" s="6" t="s">
        <v>226</v>
      </c>
      <c r="C63" s="6" t="s">
        <v>227</v>
      </c>
      <c r="D63" s="10" t="s">
        <v>228</v>
      </c>
      <c r="E63" s="11" t="s">
        <v>18</v>
      </c>
      <c r="F63" s="12">
        <v>43731</v>
      </c>
      <c r="G63" s="9">
        <v>43779</v>
      </c>
      <c r="H63" s="7" t="s">
        <v>229</v>
      </c>
      <c r="I63" s="7" t="s">
        <v>84</v>
      </c>
      <c r="J63" s="6">
        <v>59.35</v>
      </c>
      <c r="K63" s="22">
        <f>153*1.61*51.05</f>
        <v>12575.1465</v>
      </c>
      <c r="L63" s="22">
        <v>1089.666</v>
      </c>
      <c r="M63" s="6">
        <v>177.78</v>
      </c>
      <c r="N63" s="23">
        <v>13842.5925</v>
      </c>
    </row>
    <row r="64" ht="35" customHeight="1" spans="1:14">
      <c r="A64" s="5">
        <v>59</v>
      </c>
      <c r="B64" s="6" t="s">
        <v>230</v>
      </c>
      <c r="C64" s="6" t="s">
        <v>231</v>
      </c>
      <c r="D64" s="10" t="s">
        <v>232</v>
      </c>
      <c r="E64" s="11" t="s">
        <v>32</v>
      </c>
      <c r="F64" s="12">
        <v>44166</v>
      </c>
      <c r="G64" s="13">
        <v>44190</v>
      </c>
      <c r="H64" s="7" t="s">
        <v>233</v>
      </c>
      <c r="I64" s="7" t="s">
        <v>79</v>
      </c>
      <c r="J64" s="6">
        <v>59.35</v>
      </c>
      <c r="K64" s="22">
        <f>51.05*127*1.61+61*1.57*52.35</f>
        <v>15451.753</v>
      </c>
      <c r="L64" s="22">
        <v>1338.936</v>
      </c>
      <c r="M64" s="6">
        <v>225.2</v>
      </c>
      <c r="N64" s="23">
        <v>17015.889</v>
      </c>
    </row>
    <row r="65" ht="35" customHeight="1" spans="1:14">
      <c r="A65" s="5">
        <v>60</v>
      </c>
      <c r="B65" s="6" t="s">
        <v>234</v>
      </c>
      <c r="C65" s="6" t="s">
        <v>235</v>
      </c>
      <c r="D65" s="10" t="s">
        <v>236</v>
      </c>
      <c r="E65" s="11" t="s">
        <v>18</v>
      </c>
      <c r="F65" s="8">
        <v>43738</v>
      </c>
      <c r="G65" s="9">
        <v>43779</v>
      </c>
      <c r="H65" s="7" t="s">
        <v>19</v>
      </c>
      <c r="I65" s="7" t="s">
        <v>20</v>
      </c>
      <c r="J65" s="6">
        <v>60.22</v>
      </c>
      <c r="K65" s="22">
        <f>51.05*1.61*184</f>
        <v>15123.052</v>
      </c>
      <c r="L65" s="22">
        <v>1127.184</v>
      </c>
      <c r="M65" s="6">
        <v>260.75</v>
      </c>
      <c r="N65" s="23">
        <v>16510.986</v>
      </c>
    </row>
    <row r="66" ht="35" customHeight="1" spans="1:14">
      <c r="A66" s="5">
        <v>61</v>
      </c>
      <c r="B66" s="6" t="s">
        <v>237</v>
      </c>
      <c r="C66" s="6" t="s">
        <v>238</v>
      </c>
      <c r="D66" s="10" t="s">
        <v>239</v>
      </c>
      <c r="E66" s="11" t="s">
        <v>18</v>
      </c>
      <c r="F66" s="12">
        <v>43735</v>
      </c>
      <c r="G66" s="9">
        <v>43779</v>
      </c>
      <c r="H66" s="7" t="s">
        <v>19</v>
      </c>
      <c r="I66" s="7" t="s">
        <v>20</v>
      </c>
      <c r="J66" s="6">
        <v>59.98</v>
      </c>
      <c r="K66" s="22">
        <f>51.05*1.61*184</f>
        <v>15123.052</v>
      </c>
      <c r="L66" s="22">
        <v>1127.184</v>
      </c>
      <c r="M66" s="6">
        <v>221.26</v>
      </c>
      <c r="N66" s="23">
        <v>16471.496</v>
      </c>
    </row>
    <row r="67" ht="35" customHeight="1" spans="1:14">
      <c r="A67" s="5">
        <v>62</v>
      </c>
      <c r="B67" s="6" t="s">
        <v>240</v>
      </c>
      <c r="C67" s="6" t="s">
        <v>241</v>
      </c>
      <c r="D67" s="10" t="s">
        <v>242</v>
      </c>
      <c r="E67" s="11" t="s">
        <v>18</v>
      </c>
      <c r="F67" s="8">
        <v>43732</v>
      </c>
      <c r="G67" s="9">
        <v>43779</v>
      </c>
      <c r="H67" s="7" t="s">
        <v>243</v>
      </c>
      <c r="I67" s="7" t="s">
        <v>20</v>
      </c>
      <c r="J67" s="6">
        <v>62.04</v>
      </c>
      <c r="K67" s="22">
        <f>163*51.05*1.61</f>
        <v>13397.0515</v>
      </c>
      <c r="L67" s="22">
        <v>1213.5024</v>
      </c>
      <c r="M67" s="6">
        <v>202.62</v>
      </c>
      <c r="N67" s="23">
        <v>14813.1739</v>
      </c>
    </row>
    <row r="68" ht="35" customHeight="1" spans="1:14">
      <c r="A68" s="5">
        <v>63</v>
      </c>
      <c r="B68" s="6" t="s">
        <v>244</v>
      </c>
      <c r="C68" s="6" t="s">
        <v>245</v>
      </c>
      <c r="D68" s="10" t="s">
        <v>246</v>
      </c>
      <c r="E68" s="11" t="s">
        <v>32</v>
      </c>
      <c r="F68" s="12">
        <v>44179</v>
      </c>
      <c r="G68" s="13">
        <v>44190</v>
      </c>
      <c r="H68" s="7" t="s">
        <v>233</v>
      </c>
      <c r="I68" s="7" t="s">
        <v>79</v>
      </c>
      <c r="J68" s="6">
        <v>62.04</v>
      </c>
      <c r="K68" s="22">
        <f>127*1.61*51.05+61*52.35*1.57</f>
        <v>15451.753</v>
      </c>
      <c r="L68" s="22">
        <v>1399.6224</v>
      </c>
      <c r="M68" s="6">
        <v>239.87</v>
      </c>
      <c r="N68" s="23">
        <v>17091.2454</v>
      </c>
    </row>
    <row r="69" ht="35" customHeight="1" spans="1:14">
      <c r="A69" s="5">
        <v>64</v>
      </c>
      <c r="B69" s="6" t="s">
        <v>247</v>
      </c>
      <c r="C69" s="6" t="s">
        <v>248</v>
      </c>
      <c r="D69" s="10" t="s">
        <v>249</v>
      </c>
      <c r="E69" s="11" t="s">
        <v>18</v>
      </c>
      <c r="F69" s="8">
        <v>43738</v>
      </c>
      <c r="G69" s="9">
        <v>43779</v>
      </c>
      <c r="H69" s="7" t="s">
        <v>250</v>
      </c>
      <c r="I69" s="7" t="s">
        <v>49</v>
      </c>
      <c r="J69" s="6">
        <v>59.59</v>
      </c>
      <c r="K69" s="22">
        <f>120*1.61*51.05</f>
        <v>9862.86</v>
      </c>
      <c r="L69" s="22">
        <v>858.096</v>
      </c>
      <c r="M69" s="6">
        <v>148.44</v>
      </c>
      <c r="N69" s="23">
        <v>10869.396</v>
      </c>
    </row>
    <row r="70" ht="35" customHeight="1" spans="1:14">
      <c r="A70" s="5">
        <v>65</v>
      </c>
      <c r="B70" s="6" t="s">
        <v>251</v>
      </c>
      <c r="C70" s="6" t="s">
        <v>252</v>
      </c>
      <c r="D70" s="10" t="s">
        <v>253</v>
      </c>
      <c r="E70" s="11" t="s">
        <v>32</v>
      </c>
      <c r="F70" s="12">
        <v>44147</v>
      </c>
      <c r="G70" s="13">
        <v>44160</v>
      </c>
      <c r="H70" s="7" t="s">
        <v>254</v>
      </c>
      <c r="I70" s="7" t="s">
        <v>54</v>
      </c>
      <c r="J70" s="6">
        <v>59.59</v>
      </c>
      <c r="K70" s="22">
        <f>157*51.05*1.61+1.57*61*52.35</f>
        <v>17917.468</v>
      </c>
      <c r="L70" s="22">
        <v>1558.8744</v>
      </c>
      <c r="M70" s="6">
        <v>343.15</v>
      </c>
      <c r="N70" s="23">
        <v>19819.4924</v>
      </c>
    </row>
    <row r="71" ht="35" customHeight="1" spans="1:14">
      <c r="A71" s="5">
        <v>66</v>
      </c>
      <c r="B71" s="6" t="s">
        <v>255</v>
      </c>
      <c r="C71" s="6" t="s">
        <v>256</v>
      </c>
      <c r="D71" s="10" t="s">
        <v>257</v>
      </c>
      <c r="E71" s="11" t="s">
        <v>18</v>
      </c>
      <c r="F71" s="8">
        <v>43750</v>
      </c>
      <c r="G71" s="9">
        <v>43824</v>
      </c>
      <c r="H71" s="7" t="s">
        <v>120</v>
      </c>
      <c r="I71" s="7" t="s">
        <v>121</v>
      </c>
      <c r="J71" s="6">
        <v>52.72</v>
      </c>
      <c r="K71" s="22">
        <f>293*1.61*51.05</f>
        <v>24081.8165</v>
      </c>
      <c r="L71" s="22">
        <v>1853.6352</v>
      </c>
      <c r="M71" s="22">
        <v>364.05</v>
      </c>
      <c r="N71" s="23">
        <v>26299.5017</v>
      </c>
    </row>
    <row r="72" ht="35" customHeight="1" spans="1:14">
      <c r="A72" s="5">
        <v>67</v>
      </c>
      <c r="B72" s="6" t="s">
        <v>258</v>
      </c>
      <c r="C72" s="6" t="s">
        <v>259</v>
      </c>
      <c r="D72" s="10" t="s">
        <v>260</v>
      </c>
      <c r="E72" s="11" t="s">
        <v>18</v>
      </c>
      <c r="F72" s="8">
        <v>43768</v>
      </c>
      <c r="G72" s="9">
        <v>43779</v>
      </c>
      <c r="H72" s="7" t="s">
        <v>261</v>
      </c>
      <c r="I72" s="7" t="s">
        <v>121</v>
      </c>
      <c r="J72" s="6">
        <v>52.63</v>
      </c>
      <c r="K72" s="22">
        <f>288*1.61*51.05</f>
        <v>23670.864</v>
      </c>
      <c r="L72" s="22">
        <v>1818.8928</v>
      </c>
      <c r="M72" s="22">
        <v>353.31</v>
      </c>
      <c r="N72" s="23">
        <v>25843.0668</v>
      </c>
    </row>
    <row r="73" ht="35" customHeight="1" spans="1:14">
      <c r="A73" s="5">
        <v>68</v>
      </c>
      <c r="B73" s="7" t="s">
        <v>262</v>
      </c>
      <c r="C73" s="7" t="s">
        <v>263</v>
      </c>
      <c r="D73" s="10" t="s">
        <v>264</v>
      </c>
      <c r="E73" s="11" t="s">
        <v>18</v>
      </c>
      <c r="F73" s="8">
        <v>43812</v>
      </c>
      <c r="G73" s="9">
        <v>44007</v>
      </c>
      <c r="H73" s="6" t="s">
        <v>188</v>
      </c>
      <c r="I73" s="6">
        <v>7</v>
      </c>
      <c r="J73" s="6">
        <v>52.42</v>
      </c>
      <c r="K73" s="22">
        <f>189*1.61*51.05</f>
        <v>15534.0045</v>
      </c>
      <c r="L73" s="22">
        <v>1188.8856</v>
      </c>
      <c r="M73" s="24">
        <v>225.2</v>
      </c>
      <c r="N73" s="23">
        <v>16948.0901</v>
      </c>
    </row>
    <row r="74" ht="35" customHeight="1" spans="1:14">
      <c r="A74" s="5">
        <v>69</v>
      </c>
      <c r="B74" s="6" t="s">
        <v>265</v>
      </c>
      <c r="C74" s="6" t="s">
        <v>266</v>
      </c>
      <c r="D74" s="10" t="s">
        <v>267</v>
      </c>
      <c r="E74" s="11" t="s">
        <v>18</v>
      </c>
      <c r="F74" s="8">
        <v>43811</v>
      </c>
      <c r="G74" s="9">
        <v>43855</v>
      </c>
      <c r="H74" s="6" t="s">
        <v>268</v>
      </c>
      <c r="I74" s="6">
        <v>12</v>
      </c>
      <c r="J74" s="6">
        <v>52.76</v>
      </c>
      <c r="K74" s="22">
        <f>324*51.05*1.61</f>
        <v>26629.722</v>
      </c>
      <c r="L74" s="22">
        <v>2051.3088</v>
      </c>
      <c r="M74" s="24">
        <v>312.12</v>
      </c>
      <c r="N74" s="23">
        <v>28993.1508</v>
      </c>
    </row>
    <row r="75" ht="35" customHeight="1" spans="1:14">
      <c r="A75" s="5">
        <v>70</v>
      </c>
      <c r="B75" s="6" t="s">
        <v>269</v>
      </c>
      <c r="C75" s="6" t="s">
        <v>270</v>
      </c>
      <c r="D75" s="10" t="s">
        <v>271</v>
      </c>
      <c r="E75" s="11" t="s">
        <v>18</v>
      </c>
      <c r="F75" s="8">
        <v>43798</v>
      </c>
      <c r="G75" s="9">
        <v>43824</v>
      </c>
      <c r="H75" s="7" t="s">
        <v>27</v>
      </c>
      <c r="I75" s="7" t="s">
        <v>28</v>
      </c>
      <c r="J75" s="6">
        <v>82.82</v>
      </c>
      <c r="K75" s="22">
        <f>51.05*1.61*304+52.35*1.57*61</f>
        <v>29999.4715</v>
      </c>
      <c r="L75" s="22">
        <v>2999.862</v>
      </c>
      <c r="M75" s="22">
        <v>555.92</v>
      </c>
      <c r="N75" s="23">
        <v>33555.2535</v>
      </c>
    </row>
    <row r="76" ht="35" customHeight="1" spans="1:14">
      <c r="A76" s="5">
        <v>71</v>
      </c>
      <c r="B76" s="6" t="s">
        <v>272</v>
      </c>
      <c r="C76" s="6" t="s">
        <v>273</v>
      </c>
      <c r="D76" s="10" t="s">
        <v>274</v>
      </c>
      <c r="E76" s="11" t="s">
        <v>18</v>
      </c>
      <c r="F76" s="8">
        <v>43731</v>
      </c>
      <c r="G76" s="9">
        <v>43779</v>
      </c>
      <c r="H76" s="7" t="s">
        <v>212</v>
      </c>
      <c r="I76" s="7" t="s">
        <v>20</v>
      </c>
      <c r="J76" s="6">
        <v>54.66</v>
      </c>
      <c r="K76" s="22">
        <f>166*1.61*51.05</f>
        <v>13643.623</v>
      </c>
      <c r="L76" s="22">
        <v>1088.8272</v>
      </c>
      <c r="M76" s="6">
        <v>206.01</v>
      </c>
      <c r="N76" s="23">
        <v>14938.4602</v>
      </c>
    </row>
    <row r="77" ht="35" customHeight="1" spans="1:14">
      <c r="A77" s="5">
        <v>72</v>
      </c>
      <c r="B77" s="6" t="s">
        <v>275</v>
      </c>
      <c r="C77" s="6" t="s">
        <v>276</v>
      </c>
      <c r="D77" s="10" t="s">
        <v>277</v>
      </c>
      <c r="E77" s="11" t="s">
        <v>18</v>
      </c>
      <c r="F77" s="12">
        <v>43656</v>
      </c>
      <c r="G77" s="9">
        <v>43779</v>
      </c>
      <c r="H77" s="7" t="s">
        <v>27</v>
      </c>
      <c r="I77" s="7" t="s">
        <v>28</v>
      </c>
      <c r="J77" s="6">
        <v>66.09</v>
      </c>
      <c r="K77" s="22">
        <f t="shared" ref="K77:K84" si="6">51.05*1.61*304+52.35*1.57*61</f>
        <v>29999.4715</v>
      </c>
      <c r="L77" s="22">
        <v>2894.742</v>
      </c>
      <c r="M77" s="6">
        <v>531.09</v>
      </c>
      <c r="N77" s="23">
        <v>33425.3035</v>
      </c>
    </row>
    <row r="78" ht="35" customHeight="1" spans="1:14">
      <c r="A78" s="5">
        <v>73</v>
      </c>
      <c r="B78" s="6" t="s">
        <v>278</v>
      </c>
      <c r="C78" s="6" t="s">
        <v>279</v>
      </c>
      <c r="D78" s="10" t="s">
        <v>280</v>
      </c>
      <c r="E78" s="11" t="s">
        <v>18</v>
      </c>
      <c r="F78" s="12">
        <v>43732</v>
      </c>
      <c r="G78" s="9">
        <v>43779</v>
      </c>
      <c r="H78" s="7" t="s">
        <v>281</v>
      </c>
      <c r="I78" s="7" t="s">
        <v>20</v>
      </c>
      <c r="J78" s="22">
        <v>47.3</v>
      </c>
      <c r="K78" s="22">
        <f>169*1.61*J78</f>
        <v>12869.857</v>
      </c>
      <c r="L78" s="22">
        <v>959.244</v>
      </c>
      <c r="M78" s="22">
        <v>138.84</v>
      </c>
      <c r="N78" s="23">
        <v>13967.941</v>
      </c>
    </row>
    <row r="79" ht="35" customHeight="1" spans="1:14">
      <c r="A79" s="5">
        <v>74</v>
      </c>
      <c r="B79" s="6" t="s">
        <v>282</v>
      </c>
      <c r="C79" s="6" t="s">
        <v>283</v>
      </c>
      <c r="D79" s="10" t="s">
        <v>284</v>
      </c>
      <c r="E79" s="11" t="s">
        <v>18</v>
      </c>
      <c r="F79" s="8">
        <v>43749</v>
      </c>
      <c r="G79" s="9">
        <v>43779</v>
      </c>
      <c r="H79" s="7" t="s">
        <v>285</v>
      </c>
      <c r="I79" s="7" t="s">
        <v>84</v>
      </c>
      <c r="J79" s="6">
        <v>65.66</v>
      </c>
      <c r="K79" s="22">
        <f>126*51.05*1.61</f>
        <v>10356.003</v>
      </c>
      <c r="L79" s="22">
        <v>992.7792</v>
      </c>
      <c r="M79" s="22">
        <v>173.83</v>
      </c>
      <c r="N79" s="23">
        <v>11522.6122</v>
      </c>
    </row>
    <row r="80" ht="35" customHeight="1" spans="1:14">
      <c r="A80" s="5">
        <v>75</v>
      </c>
      <c r="B80" s="6" t="s">
        <v>286</v>
      </c>
      <c r="C80" s="6" t="s">
        <v>287</v>
      </c>
      <c r="D80" s="10" t="s">
        <v>288</v>
      </c>
      <c r="E80" s="11" t="s">
        <v>32</v>
      </c>
      <c r="F80" s="12">
        <v>44140</v>
      </c>
      <c r="G80" s="13">
        <v>44160</v>
      </c>
      <c r="H80" s="7" t="s">
        <v>254</v>
      </c>
      <c r="I80" s="7" t="s">
        <v>54</v>
      </c>
      <c r="J80" s="6">
        <v>65.66</v>
      </c>
      <c r="K80" s="22">
        <f>157*51.05*1.61+1.57*61*52.35</f>
        <v>17917.468</v>
      </c>
      <c r="L80" s="22">
        <v>1717.6656</v>
      </c>
      <c r="M80" s="6">
        <v>344.27</v>
      </c>
      <c r="N80" s="23">
        <v>19979.4036</v>
      </c>
    </row>
    <row r="81" ht="35" customHeight="1" spans="1:14">
      <c r="A81" s="5">
        <v>76</v>
      </c>
      <c r="B81" s="6" t="s">
        <v>289</v>
      </c>
      <c r="C81" s="6" t="s">
        <v>290</v>
      </c>
      <c r="D81" s="10" t="s">
        <v>291</v>
      </c>
      <c r="E81" s="11" t="s">
        <v>18</v>
      </c>
      <c r="F81" s="12">
        <v>43737</v>
      </c>
      <c r="G81" s="9">
        <v>43779</v>
      </c>
      <c r="H81" s="7" t="s">
        <v>27</v>
      </c>
      <c r="I81" s="7" t="s">
        <v>28</v>
      </c>
      <c r="J81" s="6">
        <v>56.15</v>
      </c>
      <c r="K81" s="22">
        <f t="shared" si="6"/>
        <v>29999.4715</v>
      </c>
      <c r="L81" s="22">
        <v>2459.37</v>
      </c>
      <c r="M81" s="22">
        <v>559.88</v>
      </c>
      <c r="N81" s="23">
        <v>33018.7215</v>
      </c>
    </row>
    <row r="82" ht="35" customHeight="1" spans="1:14">
      <c r="A82" s="5">
        <v>77</v>
      </c>
      <c r="B82" s="6" t="s">
        <v>292</v>
      </c>
      <c r="C82" s="6" t="s">
        <v>293</v>
      </c>
      <c r="D82" s="10" t="s">
        <v>294</v>
      </c>
      <c r="E82" s="11" t="s">
        <v>18</v>
      </c>
      <c r="F82" s="8">
        <v>43737</v>
      </c>
      <c r="G82" s="9">
        <v>43779</v>
      </c>
      <c r="H82" s="7" t="s">
        <v>27</v>
      </c>
      <c r="I82" s="7" t="s">
        <v>28</v>
      </c>
      <c r="J82" s="6">
        <v>56.18</v>
      </c>
      <c r="K82" s="22">
        <f t="shared" si="6"/>
        <v>29999.4715</v>
      </c>
      <c r="L82" s="22">
        <v>2460.684</v>
      </c>
      <c r="M82" s="22">
        <v>557.63</v>
      </c>
      <c r="N82" s="23">
        <v>33017.7855</v>
      </c>
    </row>
    <row r="83" ht="35" customHeight="1" spans="1:14">
      <c r="A83" s="5">
        <v>78</v>
      </c>
      <c r="B83" s="6" t="s">
        <v>295</v>
      </c>
      <c r="C83" s="6" t="s">
        <v>296</v>
      </c>
      <c r="D83" s="10" t="s">
        <v>297</v>
      </c>
      <c r="E83" s="11" t="s">
        <v>18</v>
      </c>
      <c r="F83" s="8">
        <v>43732</v>
      </c>
      <c r="G83" s="9">
        <v>43779</v>
      </c>
      <c r="H83" s="7" t="s">
        <v>27</v>
      </c>
      <c r="I83" s="7" t="s">
        <v>28</v>
      </c>
      <c r="J83" s="6">
        <v>59.69</v>
      </c>
      <c r="K83" s="22">
        <f t="shared" si="6"/>
        <v>29999.4715</v>
      </c>
      <c r="L83" s="22">
        <v>2614.422</v>
      </c>
      <c r="M83" s="22">
        <v>519.81</v>
      </c>
      <c r="N83" s="23">
        <v>33133.7035</v>
      </c>
    </row>
    <row r="84" ht="35" customHeight="1" spans="1:14">
      <c r="A84" s="5">
        <v>79</v>
      </c>
      <c r="B84" s="6" t="s">
        <v>298</v>
      </c>
      <c r="C84" s="6" t="s">
        <v>299</v>
      </c>
      <c r="D84" s="10" t="s">
        <v>300</v>
      </c>
      <c r="E84" s="11" t="s">
        <v>18</v>
      </c>
      <c r="F84" s="8">
        <v>43738</v>
      </c>
      <c r="G84" s="9">
        <v>43779</v>
      </c>
      <c r="H84" s="7" t="s">
        <v>27</v>
      </c>
      <c r="I84" s="7" t="s">
        <v>28</v>
      </c>
      <c r="J84" s="6">
        <v>60.47</v>
      </c>
      <c r="K84" s="22">
        <f t="shared" si="6"/>
        <v>29999.4715</v>
      </c>
      <c r="L84" s="22">
        <v>2648.586</v>
      </c>
      <c r="M84" s="22">
        <v>517.55</v>
      </c>
      <c r="N84" s="23">
        <v>33165.6075</v>
      </c>
    </row>
    <row r="85" ht="35" customHeight="1" spans="1:14">
      <c r="A85" s="5">
        <v>80</v>
      </c>
      <c r="B85" s="6" t="s">
        <v>301</v>
      </c>
      <c r="C85" s="6" t="s">
        <v>302</v>
      </c>
      <c r="D85" s="10" t="s">
        <v>303</v>
      </c>
      <c r="E85" s="11" t="s">
        <v>18</v>
      </c>
      <c r="F85" s="8">
        <v>43795</v>
      </c>
      <c r="G85" s="9">
        <v>43824</v>
      </c>
      <c r="H85" s="7" t="s">
        <v>243</v>
      </c>
      <c r="I85" s="7" t="s">
        <v>20</v>
      </c>
      <c r="J85" s="6">
        <v>60.36</v>
      </c>
      <c r="K85" s="22">
        <f>163*51.05*1.61</f>
        <v>13397.0515</v>
      </c>
      <c r="L85" s="22">
        <v>1180.6416</v>
      </c>
      <c r="M85" s="22">
        <v>230.28</v>
      </c>
      <c r="N85" s="23">
        <v>14807.9731</v>
      </c>
    </row>
    <row r="86" ht="35" customHeight="1" spans="1:14">
      <c r="A86" s="5">
        <v>81</v>
      </c>
      <c r="B86" s="6" t="s">
        <v>304</v>
      </c>
      <c r="C86" s="6" t="s">
        <v>305</v>
      </c>
      <c r="D86" s="10" t="s">
        <v>306</v>
      </c>
      <c r="E86" s="11" t="s">
        <v>18</v>
      </c>
      <c r="F86" s="12">
        <v>43735</v>
      </c>
      <c r="G86" s="9">
        <v>43779</v>
      </c>
      <c r="H86" s="7" t="s">
        <v>307</v>
      </c>
      <c r="I86" s="7" t="s">
        <v>49</v>
      </c>
      <c r="J86" s="6">
        <v>59.35</v>
      </c>
      <c r="K86" s="22">
        <f>107*51.05*1.61</f>
        <v>8794.3835</v>
      </c>
      <c r="L86" s="22">
        <v>762.054</v>
      </c>
      <c r="M86" s="22">
        <v>129.25</v>
      </c>
      <c r="N86" s="23">
        <v>9685.6875</v>
      </c>
    </row>
    <row r="87" ht="35" customHeight="1" spans="1:14">
      <c r="A87" s="5">
        <v>82</v>
      </c>
      <c r="B87" s="6" t="s">
        <v>308</v>
      </c>
      <c r="C87" s="6" t="s">
        <v>309</v>
      </c>
      <c r="D87" s="10" t="s">
        <v>310</v>
      </c>
      <c r="E87" s="11" t="s">
        <v>18</v>
      </c>
      <c r="F87" s="12">
        <v>43732</v>
      </c>
      <c r="G87" s="9">
        <v>43779</v>
      </c>
      <c r="H87" s="7" t="s">
        <v>27</v>
      </c>
      <c r="I87" s="7" t="s">
        <v>28</v>
      </c>
      <c r="J87" s="6">
        <v>60.22</v>
      </c>
      <c r="K87" s="22">
        <f t="shared" ref="K87:K92" si="7">51.05*1.61*304+52.35*1.57*61</f>
        <v>29999.4715</v>
      </c>
      <c r="L87" s="22">
        <v>2637.636</v>
      </c>
      <c r="M87" s="22">
        <v>485.95</v>
      </c>
      <c r="N87" s="23">
        <v>33123.0575</v>
      </c>
    </row>
    <row r="88" ht="35" customHeight="1" spans="1:14">
      <c r="A88" s="5">
        <v>83</v>
      </c>
      <c r="B88" s="6" t="s">
        <v>311</v>
      </c>
      <c r="C88" s="6" t="s">
        <v>312</v>
      </c>
      <c r="D88" s="10" t="s">
        <v>313</v>
      </c>
      <c r="E88" s="11" t="s">
        <v>18</v>
      </c>
      <c r="F88" s="8">
        <v>43738</v>
      </c>
      <c r="G88" s="9">
        <v>43779</v>
      </c>
      <c r="H88" s="7" t="s">
        <v>27</v>
      </c>
      <c r="I88" s="7" t="s">
        <v>28</v>
      </c>
      <c r="J88" s="6">
        <v>59.98</v>
      </c>
      <c r="K88" s="22">
        <f t="shared" si="7"/>
        <v>29999.4715</v>
      </c>
      <c r="L88" s="22">
        <v>2627.124</v>
      </c>
      <c r="M88" s="22">
        <v>562.69</v>
      </c>
      <c r="N88" s="23">
        <v>33189.2855</v>
      </c>
    </row>
    <row r="89" ht="35" customHeight="1" spans="1:14">
      <c r="A89" s="5">
        <v>84</v>
      </c>
      <c r="B89" s="6" t="s">
        <v>314</v>
      </c>
      <c r="C89" s="6" t="s">
        <v>315</v>
      </c>
      <c r="D89" s="10" t="s">
        <v>316</v>
      </c>
      <c r="E89" s="11" t="s">
        <v>317</v>
      </c>
      <c r="F89" s="12">
        <v>43731</v>
      </c>
      <c r="G89" s="9">
        <v>43779</v>
      </c>
      <c r="H89" s="7" t="s">
        <v>120</v>
      </c>
      <c r="I89" s="7" t="s">
        <v>121</v>
      </c>
      <c r="J89" s="6">
        <v>62.04</v>
      </c>
      <c r="K89" s="22">
        <f>51.05*1.61*293</f>
        <v>24081.8165</v>
      </c>
      <c r="L89" s="22">
        <v>2181.3264</v>
      </c>
      <c r="M89" s="22">
        <v>392.6</v>
      </c>
      <c r="N89" s="23">
        <v>26655.7429</v>
      </c>
    </row>
    <row r="90" ht="35" customHeight="1" spans="1:14">
      <c r="A90" s="5">
        <v>85</v>
      </c>
      <c r="B90" s="6" t="s">
        <v>318</v>
      </c>
      <c r="C90" s="6" t="s">
        <v>319</v>
      </c>
      <c r="D90" s="10" t="s">
        <v>320</v>
      </c>
      <c r="E90" s="11" t="s">
        <v>32</v>
      </c>
      <c r="F90" s="12">
        <v>44120</v>
      </c>
      <c r="G90" s="13">
        <v>44129</v>
      </c>
      <c r="H90" s="7" t="s">
        <v>321</v>
      </c>
      <c r="I90" s="7" t="s">
        <v>105</v>
      </c>
      <c r="J90" s="6">
        <v>59.59</v>
      </c>
      <c r="K90" s="22">
        <f>188*1.61*51.05+61*1.57*52.35</f>
        <v>20465.3735</v>
      </c>
      <c r="L90" s="22">
        <v>1780.5492</v>
      </c>
      <c r="M90" s="22">
        <v>391.14</v>
      </c>
      <c r="N90" s="23">
        <v>22637.0627</v>
      </c>
    </row>
    <row r="91" ht="35" customHeight="1" spans="1:14">
      <c r="A91" s="5">
        <v>86</v>
      </c>
      <c r="B91" s="6" t="s">
        <v>322</v>
      </c>
      <c r="C91" s="6" t="s">
        <v>323</v>
      </c>
      <c r="D91" s="10" t="s">
        <v>324</v>
      </c>
      <c r="E91" s="11" t="s">
        <v>32</v>
      </c>
      <c r="F91" s="12">
        <v>44034</v>
      </c>
      <c r="G91" s="13">
        <v>44037</v>
      </c>
      <c r="H91" s="7" t="s">
        <v>325</v>
      </c>
      <c r="I91" s="7" t="s">
        <v>20</v>
      </c>
      <c r="J91" s="6">
        <v>52.63</v>
      </c>
      <c r="K91" s="22">
        <f>160*1.61*51.05</f>
        <v>13150.48</v>
      </c>
      <c r="L91" s="22">
        <v>980.16</v>
      </c>
      <c r="M91" s="22">
        <v>255.7</v>
      </c>
      <c r="N91" s="23">
        <v>14386.34</v>
      </c>
    </row>
    <row r="92" ht="35" customHeight="1" spans="1:14">
      <c r="A92" s="5">
        <v>87</v>
      </c>
      <c r="B92" s="6" t="s">
        <v>326</v>
      </c>
      <c r="C92" s="6" t="s">
        <v>327</v>
      </c>
      <c r="D92" s="10" t="s">
        <v>328</v>
      </c>
      <c r="E92" s="11" t="s">
        <v>329</v>
      </c>
      <c r="F92" s="8">
        <v>43609</v>
      </c>
      <c r="G92" s="9">
        <v>43779</v>
      </c>
      <c r="H92" s="7" t="s">
        <v>27</v>
      </c>
      <c r="I92" s="7" t="s">
        <v>28</v>
      </c>
      <c r="J92" s="6">
        <v>52.42</v>
      </c>
      <c r="K92" s="22">
        <f t="shared" si="7"/>
        <v>29999.4715</v>
      </c>
      <c r="L92" s="22">
        <v>2295.996</v>
      </c>
      <c r="M92" s="22">
        <v>575.11</v>
      </c>
      <c r="N92" s="23">
        <v>32870.5775</v>
      </c>
    </row>
    <row r="93" ht="35" customHeight="1" spans="1:14">
      <c r="A93" s="5">
        <v>88</v>
      </c>
      <c r="B93" s="6" t="s">
        <v>330</v>
      </c>
      <c r="C93" s="6" t="s">
        <v>331</v>
      </c>
      <c r="D93" s="10" t="s">
        <v>332</v>
      </c>
      <c r="E93" s="11" t="s">
        <v>32</v>
      </c>
      <c r="F93" s="8">
        <v>43809</v>
      </c>
      <c r="G93" s="9">
        <v>43855</v>
      </c>
      <c r="H93" s="6" t="s">
        <v>201</v>
      </c>
      <c r="I93" s="6">
        <v>18</v>
      </c>
      <c r="J93" s="6">
        <v>52.76</v>
      </c>
      <c r="K93" s="22">
        <f>462*51.05*1.61+1.57*61*52.35</f>
        <v>42985.5705</v>
      </c>
      <c r="L93" s="22">
        <v>2925.0144</v>
      </c>
      <c r="M93" s="28">
        <v>728.06</v>
      </c>
      <c r="N93" s="23">
        <v>46638.6449</v>
      </c>
    </row>
    <row r="94" ht="35" customHeight="1" spans="1:14">
      <c r="A94" s="5">
        <v>89</v>
      </c>
      <c r="B94" s="6" t="s">
        <v>333</v>
      </c>
      <c r="C94" s="6" t="s">
        <v>334</v>
      </c>
      <c r="D94" s="10" t="s">
        <v>335</v>
      </c>
      <c r="E94" s="11" t="s">
        <v>18</v>
      </c>
      <c r="F94" s="12">
        <v>43732</v>
      </c>
      <c r="G94" s="9">
        <v>43779</v>
      </c>
      <c r="H94" s="6" t="s">
        <v>201</v>
      </c>
      <c r="I94" s="6">
        <v>18</v>
      </c>
      <c r="J94" s="6">
        <v>54.66</v>
      </c>
      <c r="K94" s="22">
        <f>462*51.05*1.61+1.57*61*52.35</f>
        <v>42985.5705</v>
      </c>
      <c r="L94" s="22">
        <v>3030.3504</v>
      </c>
      <c r="M94" s="22">
        <v>547.45</v>
      </c>
      <c r="N94" s="23">
        <v>46563.3709</v>
      </c>
    </row>
    <row r="95" ht="35" customHeight="1" spans="1:14">
      <c r="A95" s="5">
        <v>90</v>
      </c>
      <c r="B95" s="6" t="s">
        <v>336</v>
      </c>
      <c r="C95" s="6" t="s">
        <v>337</v>
      </c>
      <c r="D95" s="10" t="s">
        <v>338</v>
      </c>
      <c r="E95" s="11" t="s">
        <v>18</v>
      </c>
      <c r="F95" s="8">
        <v>43737</v>
      </c>
      <c r="G95" s="9">
        <v>43779</v>
      </c>
      <c r="H95" s="7" t="s">
        <v>151</v>
      </c>
      <c r="I95" s="7" t="s">
        <v>20</v>
      </c>
      <c r="J95" s="6">
        <v>66.09</v>
      </c>
      <c r="K95" s="22">
        <f>51.05*167*1.61</f>
        <v>13725.8135</v>
      </c>
      <c r="L95" s="22">
        <v>1324.4436</v>
      </c>
      <c r="M95" s="22">
        <v>239.87</v>
      </c>
      <c r="N95" s="23">
        <v>15290.1271</v>
      </c>
    </row>
    <row r="96" ht="35" customHeight="1" spans="1:14">
      <c r="A96" s="5">
        <v>91</v>
      </c>
      <c r="B96" s="7" t="s">
        <v>339</v>
      </c>
      <c r="C96" s="7" t="s">
        <v>340</v>
      </c>
      <c r="D96" s="14" t="s">
        <v>341</v>
      </c>
      <c r="E96" s="11" t="s">
        <v>32</v>
      </c>
      <c r="F96" s="8">
        <v>43951</v>
      </c>
      <c r="G96" s="9">
        <v>43976</v>
      </c>
      <c r="H96" s="6" t="s">
        <v>109</v>
      </c>
      <c r="I96" s="6">
        <v>14</v>
      </c>
      <c r="J96" s="6">
        <v>65.66</v>
      </c>
      <c r="K96" s="22">
        <f>51.05*1.61*341+52.35*1.57*61</f>
        <v>33040.52</v>
      </c>
      <c r="L96" s="22">
        <v>3167.4384</v>
      </c>
      <c r="M96" s="24">
        <v>578.5</v>
      </c>
      <c r="N96" s="23">
        <v>36786.4584</v>
      </c>
    </row>
    <row r="97" ht="35" customHeight="1" spans="1:14">
      <c r="A97" s="5">
        <v>92</v>
      </c>
      <c r="B97" s="6" t="s">
        <v>342</v>
      </c>
      <c r="C97" s="6" t="s">
        <v>343</v>
      </c>
      <c r="D97" s="10" t="s">
        <v>344</v>
      </c>
      <c r="E97" s="11" t="s">
        <v>18</v>
      </c>
      <c r="F97" s="8">
        <v>43735</v>
      </c>
      <c r="G97" s="9">
        <v>43779</v>
      </c>
      <c r="H97" s="7" t="s">
        <v>345</v>
      </c>
      <c r="I97" s="7" t="s">
        <v>49</v>
      </c>
      <c r="J97" s="6">
        <v>56.15</v>
      </c>
      <c r="K97" s="22">
        <f>117*1.61*51.05</f>
        <v>9616.2885</v>
      </c>
      <c r="L97" s="22">
        <v>788.346</v>
      </c>
      <c r="M97" s="22">
        <v>129.24</v>
      </c>
      <c r="N97" s="23">
        <v>10533.8745</v>
      </c>
    </row>
    <row r="98" ht="35" customHeight="1" spans="1:14">
      <c r="A98" s="5">
        <v>93</v>
      </c>
      <c r="B98" s="7" t="s">
        <v>346</v>
      </c>
      <c r="C98" s="7" t="s">
        <v>347</v>
      </c>
      <c r="D98" s="10" t="s">
        <v>348</v>
      </c>
      <c r="E98" s="11" t="s">
        <v>349</v>
      </c>
      <c r="F98" s="8">
        <v>44131</v>
      </c>
      <c r="G98" s="13">
        <v>44160</v>
      </c>
      <c r="H98" s="7" t="s">
        <v>254</v>
      </c>
      <c r="I98" s="7" t="s">
        <v>54</v>
      </c>
      <c r="J98" s="6">
        <v>56.15</v>
      </c>
      <c r="K98" s="22">
        <f>157*51.05*1.61+1.57*61*52.35</f>
        <v>17917.468</v>
      </c>
      <c r="L98" s="22">
        <v>1468.884</v>
      </c>
      <c r="M98" s="6">
        <v>281.07</v>
      </c>
      <c r="N98" s="23">
        <v>19667.422</v>
      </c>
    </row>
    <row r="99" ht="35" customHeight="1" spans="1:14">
      <c r="A99" s="5">
        <v>94</v>
      </c>
      <c r="B99" s="6" t="s">
        <v>350</v>
      </c>
      <c r="C99" s="6" t="s">
        <v>351</v>
      </c>
      <c r="D99" s="10" t="s">
        <v>352</v>
      </c>
      <c r="E99" s="11" t="s">
        <v>18</v>
      </c>
      <c r="F99" s="8">
        <v>43825</v>
      </c>
      <c r="G99" s="9">
        <v>43855</v>
      </c>
      <c r="H99" s="6" t="s">
        <v>201</v>
      </c>
      <c r="I99" s="6">
        <v>18</v>
      </c>
      <c r="J99" s="6">
        <v>56.18</v>
      </c>
      <c r="K99" s="22">
        <f>462*51.05*1.61+1.57*61*52.35</f>
        <v>42985.5705</v>
      </c>
      <c r="L99" s="22">
        <v>3114.6192</v>
      </c>
      <c r="M99" s="24">
        <v>538.99</v>
      </c>
      <c r="N99" s="23">
        <v>46639.1797</v>
      </c>
    </row>
    <row r="100" ht="35" customHeight="1" spans="1:14">
      <c r="A100" s="5">
        <v>95</v>
      </c>
      <c r="B100" s="6" t="s">
        <v>353</v>
      </c>
      <c r="C100" s="6" t="s">
        <v>354</v>
      </c>
      <c r="D100" s="10" t="s">
        <v>355</v>
      </c>
      <c r="E100" s="11" t="s">
        <v>18</v>
      </c>
      <c r="F100" s="8">
        <v>43734</v>
      </c>
      <c r="G100" s="9">
        <v>43779</v>
      </c>
      <c r="H100" s="7" t="s">
        <v>281</v>
      </c>
      <c r="I100" s="7" t="s">
        <v>20</v>
      </c>
      <c r="J100" s="6">
        <v>47.68</v>
      </c>
      <c r="K100" s="22">
        <f>J100*169*1.61</f>
        <v>12973.2512</v>
      </c>
      <c r="L100" s="22">
        <v>966.9504</v>
      </c>
      <c r="M100" s="22">
        <v>171.02</v>
      </c>
      <c r="N100" s="23">
        <v>14111.2216</v>
      </c>
    </row>
    <row r="101" ht="35" customHeight="1" spans="1:14">
      <c r="A101" s="5">
        <v>96</v>
      </c>
      <c r="B101" s="6" t="s">
        <v>356</v>
      </c>
      <c r="C101" s="6" t="s">
        <v>357</v>
      </c>
      <c r="D101" s="10" t="s">
        <v>358</v>
      </c>
      <c r="E101" s="11" t="s">
        <v>18</v>
      </c>
      <c r="F101" s="8">
        <v>43734</v>
      </c>
      <c r="G101" s="9">
        <v>43779</v>
      </c>
      <c r="H101" s="7" t="s">
        <v>243</v>
      </c>
      <c r="I101" s="7" t="s">
        <v>20</v>
      </c>
      <c r="J101" s="6">
        <v>59.69</v>
      </c>
      <c r="K101" s="22">
        <f>163*1.61*51.05</f>
        <v>13397.0515</v>
      </c>
      <c r="L101" s="22">
        <v>1167.5364</v>
      </c>
      <c r="M101" s="22">
        <v>215.6</v>
      </c>
      <c r="N101" s="23">
        <v>14780.1879</v>
      </c>
    </row>
    <row r="102" ht="35" customHeight="1" spans="1:14">
      <c r="A102" s="5">
        <v>97</v>
      </c>
      <c r="B102" s="6" t="s">
        <v>359</v>
      </c>
      <c r="C102" s="6" t="s">
        <v>360</v>
      </c>
      <c r="D102" s="10" t="s">
        <v>361</v>
      </c>
      <c r="E102" s="11" t="s">
        <v>18</v>
      </c>
      <c r="F102" s="8">
        <v>43761</v>
      </c>
      <c r="G102" s="9">
        <v>43824</v>
      </c>
      <c r="H102" s="7" t="s">
        <v>362</v>
      </c>
      <c r="I102" s="7" t="s">
        <v>105</v>
      </c>
      <c r="J102" s="6">
        <v>60.47</v>
      </c>
      <c r="K102" s="22">
        <f>266*1.61*51.05</f>
        <v>21862.673</v>
      </c>
      <c r="L102" s="22">
        <v>1930.2024</v>
      </c>
      <c r="M102" s="22">
        <v>314.37</v>
      </c>
      <c r="N102" s="23">
        <v>24107.2454</v>
      </c>
    </row>
    <row r="103" ht="35" customHeight="1" spans="1:14">
      <c r="A103" s="5">
        <v>98</v>
      </c>
      <c r="B103" s="6" t="s">
        <v>363</v>
      </c>
      <c r="C103" s="6" t="s">
        <v>364</v>
      </c>
      <c r="D103" s="10" t="s">
        <v>365</v>
      </c>
      <c r="E103" s="11" t="s">
        <v>18</v>
      </c>
      <c r="F103" s="8">
        <v>43781</v>
      </c>
      <c r="G103" s="9">
        <v>43824</v>
      </c>
      <c r="H103" s="7" t="s">
        <v>366</v>
      </c>
      <c r="I103" s="7" t="s">
        <v>105</v>
      </c>
      <c r="J103" s="6">
        <v>60.36</v>
      </c>
      <c r="K103" s="22">
        <f>51.05*252*1.61</f>
        <v>20712.006</v>
      </c>
      <c r="L103" s="22">
        <v>1825.2864</v>
      </c>
      <c r="M103" s="22">
        <v>318.33</v>
      </c>
      <c r="N103" s="23">
        <v>22855.6224</v>
      </c>
    </row>
    <row r="104" ht="35" customHeight="1" spans="1:14">
      <c r="A104" s="5">
        <v>99</v>
      </c>
      <c r="B104" s="6" t="s">
        <v>367</v>
      </c>
      <c r="C104" s="6" t="s">
        <v>368</v>
      </c>
      <c r="D104" s="10" t="s">
        <v>369</v>
      </c>
      <c r="E104" s="11" t="s">
        <v>18</v>
      </c>
      <c r="F104" s="8">
        <v>43788</v>
      </c>
      <c r="G104" s="9">
        <v>43824</v>
      </c>
      <c r="H104" s="7" t="s">
        <v>27</v>
      </c>
      <c r="I104" s="7" t="s">
        <v>28</v>
      </c>
      <c r="J104" s="6">
        <v>59.35</v>
      </c>
      <c r="K104" s="22">
        <f t="shared" ref="K104:K108" si="8">51.05*1.61*304+52.35*1.57*61</f>
        <v>29999.4715</v>
      </c>
      <c r="L104" s="22">
        <v>2599.53</v>
      </c>
      <c r="M104" s="22">
        <v>550.86</v>
      </c>
      <c r="N104" s="23">
        <v>33149.8615</v>
      </c>
    </row>
    <row r="105" ht="35" customHeight="1" spans="1:14">
      <c r="A105" s="5">
        <v>100</v>
      </c>
      <c r="B105" s="6" t="s">
        <v>370</v>
      </c>
      <c r="C105" s="6" t="s">
        <v>371</v>
      </c>
      <c r="D105" s="10" t="s">
        <v>372</v>
      </c>
      <c r="E105" s="11" t="s">
        <v>18</v>
      </c>
      <c r="F105" s="8">
        <v>43829</v>
      </c>
      <c r="G105" s="9">
        <v>43855</v>
      </c>
      <c r="H105" s="6" t="s">
        <v>201</v>
      </c>
      <c r="I105" s="6">
        <v>18</v>
      </c>
      <c r="J105" s="6">
        <v>60.22</v>
      </c>
      <c r="K105" s="22">
        <f>462*51.05*1.61+1.57*61*52.35</f>
        <v>42985.5705</v>
      </c>
      <c r="L105" s="22">
        <v>3338.5968</v>
      </c>
      <c r="M105" s="24">
        <v>624.23</v>
      </c>
      <c r="N105" s="23">
        <v>46948.3973</v>
      </c>
    </row>
    <row r="106" ht="35" customHeight="1" spans="1:14">
      <c r="A106" s="5">
        <v>101</v>
      </c>
      <c r="B106" s="6" t="s">
        <v>373</v>
      </c>
      <c r="C106" s="6" t="s">
        <v>374</v>
      </c>
      <c r="D106" s="10" t="s">
        <v>375</v>
      </c>
      <c r="E106" s="11" t="s">
        <v>32</v>
      </c>
      <c r="F106" s="8">
        <v>44083</v>
      </c>
      <c r="G106" s="13">
        <v>44099</v>
      </c>
      <c r="H106" s="7" t="s">
        <v>376</v>
      </c>
      <c r="I106" s="7" t="s">
        <v>121</v>
      </c>
      <c r="J106" s="6">
        <v>59.98</v>
      </c>
      <c r="K106" s="22">
        <f>218*1.61*51.05+61*52.35*1.57</f>
        <v>22931.0885</v>
      </c>
      <c r="L106" s="22">
        <v>2008.1304</v>
      </c>
      <c r="M106" s="6">
        <v>432.88</v>
      </c>
      <c r="N106" s="23">
        <v>25372.0989</v>
      </c>
    </row>
    <row r="107" ht="35" customHeight="1" spans="1:14">
      <c r="A107" s="5">
        <v>102</v>
      </c>
      <c r="B107" s="6" t="s">
        <v>377</v>
      </c>
      <c r="C107" s="6" t="s">
        <v>378</v>
      </c>
      <c r="D107" s="10" t="s">
        <v>379</v>
      </c>
      <c r="E107" s="11" t="s">
        <v>349</v>
      </c>
      <c r="F107" s="8">
        <v>43737</v>
      </c>
      <c r="G107" s="9">
        <v>43824</v>
      </c>
      <c r="H107" s="7" t="s">
        <v>27</v>
      </c>
      <c r="I107" s="7" t="s">
        <v>28</v>
      </c>
      <c r="J107" s="6">
        <v>62.04</v>
      </c>
      <c r="K107" s="22">
        <f t="shared" si="8"/>
        <v>29999.4715</v>
      </c>
      <c r="L107" s="22">
        <v>2717.352</v>
      </c>
      <c r="M107" s="22">
        <v>578.53</v>
      </c>
      <c r="N107" s="23">
        <v>33295.3535</v>
      </c>
    </row>
    <row r="108" ht="35" customHeight="1" spans="1:14">
      <c r="A108" s="5">
        <v>103</v>
      </c>
      <c r="B108" s="6" t="s">
        <v>380</v>
      </c>
      <c r="C108" s="6" t="s">
        <v>381</v>
      </c>
      <c r="D108" s="10" t="s">
        <v>382</v>
      </c>
      <c r="E108" s="11" t="s">
        <v>18</v>
      </c>
      <c r="F108" s="12">
        <v>43756</v>
      </c>
      <c r="G108" s="9">
        <v>43779</v>
      </c>
      <c r="H108" s="7" t="s">
        <v>27</v>
      </c>
      <c r="I108" s="7" t="s">
        <v>28</v>
      </c>
      <c r="J108" s="6">
        <v>59.59</v>
      </c>
      <c r="K108" s="22">
        <f t="shared" si="8"/>
        <v>29999.4715</v>
      </c>
      <c r="L108" s="22">
        <v>2610.042</v>
      </c>
      <c r="M108" s="22">
        <v>584.15</v>
      </c>
      <c r="N108" s="23">
        <v>33193.6635</v>
      </c>
    </row>
    <row r="109" ht="35" customHeight="1" spans="1:14">
      <c r="A109" s="5">
        <v>104</v>
      </c>
      <c r="B109" s="6" t="s">
        <v>383</v>
      </c>
      <c r="C109" s="6" t="s">
        <v>384</v>
      </c>
      <c r="D109" s="10" t="s">
        <v>385</v>
      </c>
      <c r="E109" s="11" t="s">
        <v>18</v>
      </c>
      <c r="F109" s="12">
        <v>43733</v>
      </c>
      <c r="G109" s="9">
        <v>43779</v>
      </c>
      <c r="H109" s="7" t="s">
        <v>74</v>
      </c>
      <c r="I109" s="7" t="s">
        <v>20</v>
      </c>
      <c r="J109" s="6">
        <v>52.42</v>
      </c>
      <c r="K109" s="22">
        <f>51.05*170*1.61</f>
        <v>13972.385</v>
      </c>
      <c r="L109" s="22">
        <v>1069.368</v>
      </c>
      <c r="M109" s="22">
        <v>202.61</v>
      </c>
      <c r="N109" s="23">
        <v>15244.37</v>
      </c>
    </row>
    <row r="110" ht="35" customHeight="1" spans="1:14">
      <c r="A110" s="5">
        <v>105</v>
      </c>
      <c r="B110" s="7" t="s">
        <v>386</v>
      </c>
      <c r="C110" s="7" t="s">
        <v>387</v>
      </c>
      <c r="D110" s="10" t="s">
        <v>388</v>
      </c>
      <c r="E110" s="11" t="s">
        <v>18</v>
      </c>
      <c r="F110" s="8">
        <v>43733</v>
      </c>
      <c r="G110" s="9">
        <v>44007</v>
      </c>
      <c r="H110" s="6" t="s">
        <v>188</v>
      </c>
      <c r="I110" s="6">
        <v>7</v>
      </c>
      <c r="J110" s="6">
        <v>52.76</v>
      </c>
      <c r="K110" s="22">
        <f>51.05*1.61*189</f>
        <v>15534.0045</v>
      </c>
      <c r="L110" s="22">
        <v>1196.5968</v>
      </c>
      <c r="M110" s="24">
        <v>199.79</v>
      </c>
      <c r="N110" s="23">
        <v>16930.38</v>
      </c>
    </row>
    <row r="111" ht="35" customHeight="1" spans="1:14">
      <c r="A111" s="26" t="s">
        <v>389</v>
      </c>
      <c r="B111" s="26"/>
      <c r="C111" s="27"/>
      <c r="D111" s="27"/>
      <c r="E111" s="27"/>
      <c r="F111" s="27"/>
      <c r="G111" s="27"/>
      <c r="H111" s="27"/>
      <c r="I111" s="27"/>
      <c r="J111" s="27"/>
      <c r="K111" s="29">
        <f>SUM(K6:K110)</f>
        <v>2388680.66</v>
      </c>
      <c r="L111" s="29">
        <f>SUM(L6:L110)</f>
        <v>202195.296</v>
      </c>
      <c r="M111" s="29">
        <f>SUM(M6:M110)</f>
        <v>40326.69</v>
      </c>
      <c r="N111" s="29">
        <f>SUM(N6:N110)</f>
        <v>2631202.6417</v>
      </c>
    </row>
  </sheetData>
  <mergeCells count="16">
    <mergeCell ref="A111:B11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A1:N2"/>
  </mergeCells>
  <pageMargins left="0.393055555555556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不思凡ayy</cp:lastModifiedBy>
  <dcterms:created xsi:type="dcterms:W3CDTF">2021-06-04T02:03:00Z</dcterms:created>
  <dcterms:modified xsi:type="dcterms:W3CDTF">2021-12-14T00:59:49Z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E91D06379CB2497FA8D115BFDF969A01</vt:lpwstr>
  </property>
  <property fmtid="{D5CDD505-2E9C-101B-9397-08002B2CF9AE}" pid="3" name="KSOProductBuildVer">
    <vt:lpwstr>2052-11.1.0.11115</vt:lpwstr>
  </property>
</Properties>
</file>